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feric\OneDrive - pmfst.hr\Desktop\FINANCIJSKI PLAN 2023-2025\KONAČNI PLAN 2023-2025\"/>
    </mc:Choice>
  </mc:AlternateContent>
  <xr:revisionPtr revIDLastSave="89" documentId="14_{46F5DB3B-BD48-49AF-A70F-73671B4E96FD}" xr6:coauthVersionLast="36" xr6:coauthVersionMax="36" xr10:uidLastSave="{EAD2E29A-6A87-4CAF-9089-E114C06EAE5C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0490" windowHeight="7065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13" i="25"/>
  <c r="AG23" i="25"/>
  <c r="AG29" i="25"/>
  <c r="AG41" i="25"/>
  <c r="AG77" i="25"/>
  <c r="AG79" i="25"/>
  <c r="AG121" i="25"/>
  <c r="AG129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F78" i="25"/>
  <c r="AG78" i="25" s="1"/>
  <c r="AF79" i="25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<sst xmlns="http://schemas.openxmlformats.org/spreadsheetml/2006/main" count="13902" uniqueCount="5285">
  <si>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</si>
  <si>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</si>
  <si>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</si>
  <si>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</si>
  <si>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</si>
  <si>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</si>
  <si>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</si>
  <si>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</si>
  <si>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</si>
  <si>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</si>
  <si>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</si>
  <si>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</si>
  <si>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</si>
  <si>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</si>
  <si>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</si>
  <si>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</si>
  <si>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</si>
  <si>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</si>
  <si>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</si>
  <si>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</si>
  <si>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</si>
  <si>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</si>
  <si>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</si>
  <si>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</si>
  <si>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</si>
  <si>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</si>
  <si>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</si>
  <si>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</si>
  <si>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</si>
  <si>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</si>
  <si>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</si>
  <si>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</si>
  <si>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</si>
  <si>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</si>
  <si>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</si>
  <si>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</si>
  <si>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</si>
  <si>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</si>
  <si>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</si>
  <si>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</si>
  <si>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</si>
  <si>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</si>
  <si>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</si>
  <si>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</si>
  <si>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</si>
  <si>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</si>
  <si>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</si>
  <si>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</si>
  <si>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</si>
  <si>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</si>
  <si>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</si>
  <si>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</si>
  <si>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</si>
  <si>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</si>
  <si>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</si>
  <si>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</si>
  <si>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</si>
  <si>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</si>
  <si>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</si>
  <si>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</si>
  <si>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</si>
  <si>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</si>
  <si>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</si>
  <si>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</si>
  <si>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</si>
  <si>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</si>
  <si>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</si>
  <si>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</si>
  <si>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</si>
  <si>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</si>
  <si>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</si>
  <si>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</si>
  <si>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</si>
  <si>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</si>
  <si>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</si>
  <si>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</si>
  <si>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</si>
  <si>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</si>
  <si>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</si>
  <si>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</si>
  <si>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</si>
  <si>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</si>
  <si>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</si>
  <si>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</si>
  <si>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</si>
  <si>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</si>
  <si>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</si>
  <si>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</si>
  <si>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</si>
  <si>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</si>
  <si>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</si>
  <si>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</si>
  <si>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</si>
  <si>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</si>
  <si>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</si>
  <si>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</si>
  <si>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</si>
  <si>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</si>
  <si>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</si>
  <si>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</si>
  <si>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</si>
  <si>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</si>
  <si>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</si>
  <si>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</si>
  <si>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</si>
  <si>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</si>
  <si>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</si>
  <si>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</si>
  <si>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</si>
  <si>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</si>
  <si>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</si>
  <si>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</si>
  <si>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</si>
  <si>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</si>
  <si>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</si>
  <si>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</si>
  <si>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</si>
  <si>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</si>
  <si>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</si>
  <si>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</si>
  <si>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</si>
  <si>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</si>
  <si>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</si>
  <si>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</si>
  <si>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</si>
  <si>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</si>
  <si>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</si>
  <si>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</si>
  <si>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</si>
  <si>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</si>
  <si>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</si>
  <si>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</si>
  <si>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</si>
  <si>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</si>
  <si>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</si>
  <si>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</si>
  <si>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</si>
  <si>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</si>
  <si>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</si>
  <si>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</si>
  <si>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</si>
  <si>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</si>
  <si>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</si>
  <si>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</si>
  <si>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</si>
  <si>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</si>
  <si>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</si>
  <si>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</si>
  <si>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</si>
  <si>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</si>
  <si>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</si>
  <si>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</si>
  <si>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</si>
  <si>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</si>
  <si>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</si>
  <si>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</si>
  <si>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</si>
  <si>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</si>
  <si>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</si>
  <si>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</si>
  <si>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</si>
  <si>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</si>
  <si>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</si>
  <si>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</si>
  <si>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</si>
  <si>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</si>
  <si>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</si>
  <si>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</si>
  <si>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</si>
  <si>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</si>
  <si>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</si>
  <si>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</si>
  <si>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</si>
  <si>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</si>
  <si>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</si>
  <si>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</si>
  <si>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</si>
  <si>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</si>
  <si>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</si>
  <si>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</si>
  <si>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</si>
  <si>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</si>
  <si>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</si>
  <si>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</si>
  <si>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</si>
  <si>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</si>
  <si>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</si>
  <si>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</si>
  <si>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</si>
  <si>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</si>
  <si>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</si>
  <si>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</si>
  <si>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</si>
  <si>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</si>
  <si>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</si>
  <si>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</si>
  <si>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</si>
  <si>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</si>
  <si>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</si>
  <si>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</si>
  <si>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</si>
  <si>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</si>
  <si>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</si>
  <si>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</si>
  <si>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</si>
  <si>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</si>
  <si>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</si>
  <si>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</si>
  <si>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</si>
  <si>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</si>
  <si>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</si>
  <si>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</si>
  <si>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</si>
  <si>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</si>
  <si>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</si>
  <si>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</si>
  <si>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</si>
  <si>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</si>
  <si>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</si>
  <si>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</si>
  <si>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</si>
  <si>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</si>
  <si>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</si>
  <si>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</si>
  <si>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</si>
  <si>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</si>
  <si>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</si>
  <si>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</si>
  <si>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</si>
  <si>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</si>
  <si>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</si>
  <si>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</si>
  <si>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</si>
  <si>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</si>
  <si>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</si>
  <si>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</si>
  <si>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</si>
  <si>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</si>
  <si>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</si>
  <si>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</si>
  <si>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</si>
  <si>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</si>
  <si>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</si>
  <si>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</si>
  <si>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</si>
  <si>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</si>
  <si>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</si>
  <si>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</si>
  <si>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</si>
  <si>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</si>
  <si>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</si>
  <si>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</si>
  <si>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</si>
  <si>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</si>
  <si>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</si>
  <si>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</si>
  <si>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</si>
  <si>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</si>
  <si>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</si>
  <si>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</si>
  <si>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</si>
  <si>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</si>
  <si>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</si>
  <si>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</si>
  <si>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</si>
  <si>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</si>
  <si>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</si>
  <si>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</si>
  <si>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</si>
  <si>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</si>
  <si>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</si>
  <si>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</si>
  <si>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</si>
  <si>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</si>
  <si>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</si>
  <si>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</si>
  <si>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</si>
  <si>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</si>
  <si>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</si>
  <si>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</si>
  <si>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</si>
  <si>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</si>
  <si>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</si>
  <si>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</si>
  <si>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</si>
  <si>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</si>
  <si>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</si>
  <si>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</si>
  <si>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</si>
  <si>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</si>
  <si>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</si>
  <si>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</si>
  <si>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</si>
  <si>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</si>
  <si>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</si>
  <si>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</si>
  <si>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</si>
  <si>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</si>
  <si>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</si>
  <si>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</si>
  <si>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</si>
  <si>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</si>
  <si>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</si>
  <si>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</si>
  <si>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</si>
  <si>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</si>
  <si>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</si>
  <si>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</si>
  <si>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</si>
  <si>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</si>
  <si>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</si>
  <si>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</si>
  <si>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</si>
  <si>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</si>
  <si>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</si>
  <si>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</si>
  <si>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</si>
  <si>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</si>
  <si>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</si>
  <si>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</si>
  <si>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</si>
  <si>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</si>
  <si>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</si>
  <si>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</si>
  <si>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</si>
  <si>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</si>
  <si>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</si>
  <si>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</si>
  <si>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</si>
  <si>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</si>
  <si>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</si>
  <si>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</si>
  <si>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</si>
  <si>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</si>
  <si>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</si>
  <si>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</si>
  <si>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</si>
  <si>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</si>
  <si>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</si>
  <si>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</si>
  <si>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</si>
  <si>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</si>
  <si>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</si>
  <si>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</si>
  <si>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</si>
  <si>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</si>
  <si>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</si>
  <si>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</si>
  <si>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</si>
  <si>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</si>
  <si>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</si>
  <si>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</si>
  <si>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</si>
  <si>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</si>
  <si>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</si>
  <si>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</si>
  <si>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</si>
  <si>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</si>
  <si>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</si>
  <si>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</si>
  <si>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</si>
  <si>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</si>
  <si>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</si>
  <si>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</si>
  <si>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</si>
  <si>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</si>
  <si>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</si>
  <si>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</si>
  <si>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</si>
  <si>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</si>
  <si>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</si>
  <si>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</si>
  <si>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</si>
  <si>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</si>
  <si>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</si>
  <si>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</si>
  <si>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</si>
  <si>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</si>
  <si>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</si>
  <si>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</si>
  <si>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</si>
  <si>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</si>
  <si>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</si>
  <si>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</si>
  <si>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</si>
  <si>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</si>
  <si>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</si>
  <si>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</si>
  <si>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</si>
  <si>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</si>
  <si>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</si>
  <si>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</si>
  <si>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</si>
  <si>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</si>
  <si>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</si>
  <si>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</si>
  <si>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</si>
  <si>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</si>
  <si>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</si>
  <si>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</si>
  <si>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</si>
  <si>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</si>
  <si>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</si>
  <si>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</si>
  <si>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</si>
  <si>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</si>
  <si>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</si>
  <si>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</si>
  <si>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</si>
  <si>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</si>
  <si>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</si>
  <si>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</si>
  <si>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</si>
  <si>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</si>
  <si>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</si>
  <si>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</si>
  <si>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</si>
  <si>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</si>
  <si>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</si>
  <si>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</si>
  <si>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</si>
  <si>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</si>
  <si>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</si>
  <si>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</si>
  <si>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</si>
  <si>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</si>
  <si>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</si>
  <si>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</si>
  <si>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</si>
  <si>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</si>
  <si>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</si>
  <si>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</si>
  <si>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</si>
  <si>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</si>
  <si>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</si>
  <si>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</si>
  <si>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</si>
  <si>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</si>
  <si>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</si>
  <si>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</si>
  <si>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</si>
  <si>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</si>
  <si>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</si>
  <si>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</si>
  <si>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</si>
  <si>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</si>
  <si>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</si>
  <si>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</si>
  <si>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</si>
  <si>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</si>
  <si>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</si>
  <si>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</si>
  <si>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</si>
  <si>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</si>
  <si>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</si>
  <si>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</si>
  <si>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</si>
  <si>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</si>
  <si>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</si>
  <si>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</si>
  <si>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</si>
  <si>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</si>
  <si>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</si>
  <si>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</si>
  <si>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</si>
  <si>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</si>
  <si>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</si>
  <si>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</si>
  <si>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</si>
  <si>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</si>
  <si>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</si>
  <si>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</si>
  <si>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</si>
  <si>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</si>
  <si>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</si>
  <si>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</si>
  <si>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</si>
  <si>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</si>
  <si>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</si>
  <si>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</si>
  <si>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</si>
  <si>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</si>
  <si>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</si>
  <si>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</si>
  <si>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</si>
  <si>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</si>
  <si>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</si>
  <si>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</si>
  <si>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</si>
  <si>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</si>
  <si>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</si>
  <si>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</si>
  <si>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</si>
  <si>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</si>
  <si>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</si>
  <si>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</si>
  <si>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</si>
  <si>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</si>
  <si>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</si>
  <si>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</si>
  <si>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</si>
  <si>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</si>
  <si>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</si>
  <si>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</si>
  <si>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</si>
  <si>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</si>
  <si>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</si>
  <si>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</si>
  <si>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</si>
  <si>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</si>
  <si>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</si>
  <si>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</si>
  <si>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</si>
  <si>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</si>
  <si>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</si>
  <si>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</si>
  <si>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</si>
  <si>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</si>
  <si>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</si>
  <si>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</si>
  <si>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</si>
  <si>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</si>
  <si>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</si>
  <si>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</si>
  <si>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</si>
  <si>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</si>
  <si>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</si>
  <si>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</si>
  <si>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</si>
  <si>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</si>
  <si>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</si>
  <si>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</si>
  <si>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</si>
  <si>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</si>
  <si>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</si>
  <si>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</si>
  <si>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</si>
  <si>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</si>
  <si>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</si>
  <si>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</si>
  <si>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</si>
  <si>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</si>
  <si>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</si>
  <si>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</si>
  <si>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</si>
  <si>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</si>
  <si>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</si>
  <si>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</si>
  <si>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</si>
  <si>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</si>
  <si>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</si>
  <si>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</si>
  <si>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</si>
  <si>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</si>
  <si>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</si>
  <si>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</si>
  <si>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</si>
  <si>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</si>
  <si>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</si>
  <si>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</si>
  <si>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</si>
  <si>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</si>
  <si>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</si>
  <si>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</si>
  <si>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</si>
  <si>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</si>
  <si>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</si>
  <si>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</si>
  <si>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</si>
  <si>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</si>
  <si>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</si>
  <si>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</si>
  <si>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</si>
  <si>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</si>
  <si>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</si>
  <si>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</si>
  <si>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</si>
  <si>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</si>
  <si>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</si>
  <si>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</si>
  <si>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</si>
  <si>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</si>
  <si>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</si>
  <si>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</si>
  <si>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</si>
  <si>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</si>
  <si>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</si>
  <si>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</si>
  <si>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</si>
  <si>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</si>
  <si>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</si>
  <si>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</si>
  <si>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</si>
  <si>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</si>
  <si>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</si>
  <si>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</si>
  <si>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</si>
  <si>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</si>
  <si>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</si>
  <si>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</si>
  <si>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</si>
  <si>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</si>
  <si>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</si>
  <si>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</si>
  <si>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</si>
  <si>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</si>
  <si>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</si>
  <si>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</si>
  <si>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</si>
  <si>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</si>
  <si>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</si>
  <si>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</si>
  <si>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</si>
  <si>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</si>
  <si>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</si>
  <si>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</si>
  <si>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</si>
  <si>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</si>
  <si>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</si>
  <si>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</si>
  <si>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</si>
  <si>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</si>
  <si>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</si>
  <si>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</si>
  <si>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</si>
  <si>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</si>
  <si>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</si>
  <si>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</si>
  <si>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</si>
  <si>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</si>
  <si>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</si>
  <si>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</si>
  <si>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</si>
  <si>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</si>
  <si>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</si>
  <si>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</si>
  <si>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</si>
  <si>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</si>
  <si>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</si>
  <si>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</si>
  <si>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</si>
  <si>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</si>
  <si>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</si>
  <si>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</si>
  <si>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</si>
  <si>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</si>
  <si>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</si>
  <si>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</si>
  <si>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</si>
  <si>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</si>
  <si>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</si>
  <si>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</si>
  <si>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</si>
  <si>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</si>
  <si>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</si>
  <si>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</si>
  <si>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</si>
  <si>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</si>
  <si>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</si>
  <si>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</si>
  <si>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</si>
  <si>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</si>
  <si>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</si>
  <si>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</si>
  <si>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</si>
  <si>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</si>
  <si>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</si>
  <si>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</si>
  <si>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</si>
  <si>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</si>
  <si>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</si>
  <si>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</si>
  <si>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</si>
  <si>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</si>
  <si>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</si>
  <si>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</si>
  <si>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</si>
  <si>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</si>
  <si>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</si>
  <si>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</si>
  <si>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</si>
  <si>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</si>
  <si>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</si>
  <si>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</si>
  <si>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</si>
  <si>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</si>
  <si>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</si>
  <si>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</si>
  <si>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</si>
  <si>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</si>
  <si>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</si>
  <si>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</si>
  <si>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</si>
  <si>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</si>
  <si>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</si>
  <si>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</si>
  <si>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</si>
  <si>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</si>
  <si>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</si>
  <si>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</si>
  <si>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</si>
  <si>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</si>
  <si>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</si>
  <si>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</si>
  <si>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</si>
  <si>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</si>
  <si>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</si>
  <si>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</si>
  <si>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</si>
  <si>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</si>
  <si>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</si>
  <si>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</si>
  <si>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</si>
  <si>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</si>
  <si>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</si>
  <si>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</si>
  <si>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</si>
  <si>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</si>
  <si>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</si>
  <si>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</si>
  <si>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</si>
  <si>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</si>
  <si>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</si>
  <si>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</si>
  <si>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</si>
  <si>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</si>
  <si>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</si>
  <si>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</si>
  <si>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</si>
  <si>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</si>
  <si>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</si>
  <si>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</si>
  <si>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</si>
  <si>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</si>
  <si>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</si>
  <si>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</si>
  <si>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</si>
  <si>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</si>
  <si>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</si>
  <si>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</si>
  <si>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</si>
  <si>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</si>
  <si>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</si>
  <si>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</si>
  <si>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</si>
  <si>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</si>
  <si>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</si>
  <si>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</si>
  <si>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</si>
  <si>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</si>
  <si>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</si>
  <si>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</si>
  <si>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</si>
  <si>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</si>
  <si>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</si>
  <si>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</si>
  <si>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</si>
  <si>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</si>
  <si>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</si>
  <si>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</si>
  <si>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</si>
  <si>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</si>
  <si>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</si>
  <si>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</si>
  <si>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</si>
  <si>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</si>
  <si>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</si>
  <si>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</si>
  <si>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</si>
  <si>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</si>
  <si>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</si>
  <si>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</si>
  <si>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</si>
  <si>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</si>
  <si>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</si>
  <si>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</si>
  <si>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</si>
  <si>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</si>
  <si>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</si>
  <si>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</si>
  <si>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</si>
  <si>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</si>
  <si>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</si>
  <si>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</si>
  <si>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</si>
  <si>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</si>
  <si>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</si>
  <si>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</si>
  <si>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</si>
  <si>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</si>
  <si>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</si>
  <si>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</si>
  <si>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</si>
  <si>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</si>
  <si>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</si>
  <si>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</si>
  <si>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</si>
  <si>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</si>
  <si>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</si>
  <si>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</si>
  <si>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</si>
  <si>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</si>
  <si>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</si>
  <si>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</si>
  <si>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</si>
  <si>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</si>
  <si>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</si>
  <si>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</si>
  <si>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</si>
  <si>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</si>
  <si>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</si>
  <si>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</si>
  <si>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</si>
  <si>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</si>
  <si>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</si>
  <si>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</si>
  <si>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</si>
  <si>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</si>
  <si>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</si>
  <si>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</si>
  <si>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</si>
  <si>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</si>
  <si>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</si>
  <si>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</si>
  <si>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</si>
  <si>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</si>
  <si>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</si>
  <si>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</si>
  <si>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</si>
  <si>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</si>
  <si>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</si>
  <si>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</si>
  <si>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</si>
  <si>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</si>
  <si>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</si>
  <si>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</si>
  <si>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</si>
  <si>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</si>
  <si>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</si>
  <si>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</si>
  <si>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</si>
  <si>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</si>
  <si>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</si>
  <si>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</si>
  <si>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</si>
  <si>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</si>
  <si>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</si>
  <si>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</si>
  <si>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</si>
  <si>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</si>
  <si>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</si>
  <si>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</si>
  <si>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</si>
  <si>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</si>
  <si>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</si>
  <si>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</si>
  <si>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</si>
  <si>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</si>
  <si>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</si>
  <si>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</si>
  <si>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</si>
  <si>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</si>
  <si>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</si>
  <si>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</si>
  <si>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</si>
  <si>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</si>
  <si>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</si>
  <si>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</si>
  <si>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</si>
  <si>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</si>
  <si>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</si>
  <si>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</si>
  <si>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</si>
  <si>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</si>
  <si>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</si>
  <si>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</si>
  <si>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</si>
  <si>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</si>
  <si>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</si>
  <si>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</si>
  <si>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</si>
  <si>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</si>
  <si>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</si>
  <si>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</si>
  <si>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</si>
  <si>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</si>
  <si>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</si>
  <si>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</si>
  <si>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</si>
  <si>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</si>
  <si>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</si>
  <si>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</si>
  <si>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</si>
  <si>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</si>
  <si>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</si>
  <si>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</si>
  <si>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</si>
  <si>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</si>
  <si>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</si>
  <si>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</si>
  <si>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</si>
  <si>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</si>
  <si>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</si>
  <si>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</si>
  <si>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</si>
  <si>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</si>
  <si>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</si>
  <si>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</si>
  <si>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</si>
  <si>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</si>
  <si>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</si>
  <si>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</si>
  <si>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</si>
  <si>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</si>
  <si>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</si>
  <si>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</si>
  <si>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</si>
  <si>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</si>
  <si>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</si>
  <si>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</si>
  <si>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</si>
  <si>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</si>
  <si>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</si>
  <si>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</si>
  <si>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</si>
  <si>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</si>
  <si>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</si>
  <si>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</si>
  <si>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</si>
  <si>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</si>
  <si>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</si>
  <si>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</si>
  <si>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</si>
  <si>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</si>
  <si>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</si>
  <si>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</si>
  <si>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</si>
  <si>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</si>
  <si>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</si>
  <si>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</si>
  <si>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</si>
  <si>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</si>
  <si>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</si>
  <si>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</si>
  <si>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</si>
  <si>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</si>
  <si>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</si>
  <si>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</si>
  <si>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</si>
  <si>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</si>
  <si>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</si>
  <si>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</si>
  <si>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</si>
  <si>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</si>
  <si>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</si>
  <si>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</si>
  <si>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</si>
  <si>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</si>
  <si>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</si>
  <si>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</si>
  <si>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</si>
  <si>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</si>
  <si>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</si>
  <si>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</si>
  <si>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</si>
  <si>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</si>
  <si>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</si>
  <si>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</si>
  <si>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</si>
  <si>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</si>
  <si>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</si>
  <si>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</si>
  <si>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</si>
  <si>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</si>
  <si>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</si>
  <si>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</si>
  <si>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</si>
  <si>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</si>
  <si>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</si>
  <si>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</si>
  <si>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</si>
  <si>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</si>
  <si>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</si>
  <si>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</si>
  <si>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</si>
  <si>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</si>
  <si>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</si>
  <si>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</si>
  <si>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</si>
  <si>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</si>
  <si>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</si>
  <si>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</si>
  <si>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</si>
  <si>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</si>
  <si>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</si>
  <si>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</si>
  <si>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</si>
  <si>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</si>
  <si>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</si>
  <si>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</si>
  <si>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</si>
  <si>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</si>
  <si>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</si>
  <si>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</si>
  <si>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</si>
  <si>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</si>
  <si>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</si>
  <si>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</si>
  <si>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</si>
  <si>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</si>
  <si>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</si>
  <si>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</si>
  <si>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</si>
  <si>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</si>
  <si>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</si>
  <si>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</si>
  <si>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</si>
  <si>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</si>
  <si>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</si>
  <si>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</si>
  <si>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</si>
  <si>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</si>
  <si>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</si>
  <si>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</si>
  <si>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</si>
  <si>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</si>
  <si>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</si>
  <si>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</si>
  <si>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</si>
  <si>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</si>
  <si>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</si>
  <si>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</si>
  <si>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</si>
  <si>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</si>
  <si>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</si>
  <si>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</si>
  <si>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</si>
  <si>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</si>
  <si>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</si>
  <si>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</si>
  <si>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</si>
  <si>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</si>
  <si>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</si>
  <si>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</si>
  <si>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</si>
  <si>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</si>
  <si>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</si>
  <si>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</si>
  <si>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</si>
  <si>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</si>
  <si>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</si>
  <si>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</si>
  <si>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</si>
  <si>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</si>
  <si>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</si>
  <si>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</si>
  <si>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</si>
  <si>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</si>
  <si>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</si>
  <si>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</si>
  <si>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</si>
  <si>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</si>
  <si>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</si>
  <si>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</si>
  <si>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</si>
  <si>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</si>
  <si>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</si>
  <si>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</si>
  <si>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</si>
  <si>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</si>
  <si>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</si>
  <si>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</si>
  <si>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</si>
  <si>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</si>
  <si>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</si>
  <si>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</si>
  <si>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</si>
  <si>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</si>
  <si>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</si>
  <si>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</si>
  <si>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</si>
  <si>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</si>
  <si>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</si>
  <si>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</si>
  <si>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</si>
  <si>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</si>
  <si>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</si>
  <si>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</si>
  <si>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</si>
  <si>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</si>
  <si>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</si>
  <si>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</si>
  <si>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</si>
  <si>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</si>
  <si>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</si>
  <si>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</si>
  <si>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</si>
  <si>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</si>
  <si>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</si>
  <si>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</si>
  <si>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</si>
  <si>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</si>
  <si>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</si>
  <si>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</si>
  <si>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</si>
  <si>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</si>
  <si>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</si>
  <si>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</si>
  <si>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</si>
  <si>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</si>
  <si>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</si>
  <si>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</si>
  <si>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</si>
  <si>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</si>
  <si>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</si>
  <si>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</si>
  <si>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</si>
  <si>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</si>
  <si>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</si>
  <si>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</si>
  <si>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</si>
  <si>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</si>
  <si>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</si>
  <si>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</si>
  <si>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</si>
  <si>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</si>
  <si>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</si>
  <si>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</si>
  <si>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</si>
  <si>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</si>
  <si>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</si>
  <si>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</si>
  <si>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</si>
  <si>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</si>
  <si>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</si>
  <si>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</si>
  <si>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</si>
  <si>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</si>
  <si>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</si>
  <si>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</si>
  <si>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</si>
  <si>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</si>
  <si>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</si>
  <si>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</si>
  <si>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</si>
  <si>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</si>
  <si>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</si>
  <si>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</si>
  <si>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</si>
  <si>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</si>
  <si>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</si>
  <si>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</si>
  <si>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</si>
  <si>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</si>
  <si>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</si>
  <si>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</si>
  <si>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</si>
  <si>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</si>
  <si>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</si>
  <si>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</si>
  <si>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</si>
  <si>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</si>
  <si>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</si>
  <si>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</si>
  <si>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</si>
  <si>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</si>
  <si>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</si>
  <si>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</si>
  <si>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</si>
  <si>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</si>
  <si>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</si>
  <si>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</si>
  <si>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</si>
  <si>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</si>
  <si>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</si>
  <si>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</si>
  <si>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</si>
  <si>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</si>
  <si>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</si>
  <si>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</si>
  <si>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</si>
  <si>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</si>
  <si>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</si>
  <si>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</si>
  <si>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</si>
  <si>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</si>
  <si>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</si>
  <si>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</si>
  <si>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</si>
  <si>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</si>
  <si>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</si>
  <si>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</si>
  <si>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</si>
  <si>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</si>
  <si>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</si>
  <si>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</si>
  <si>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</si>
  <si>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</si>
  <si>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</si>
  <si>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</si>
  <si>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</si>
  <si>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</si>
  <si>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</si>
  <si>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</si>
  <si>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</si>
  <si>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</si>
  <si>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</si>
  <si>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</si>
  <si>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</si>
  <si>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</si>
  <si>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</si>
  <si>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</si>
  <si>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</si>
  <si>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</si>
  <si>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</si>
  <si>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</si>
  <si>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</si>
  <si>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</si>
  <si>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</si>
  <si>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</si>
  <si>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</si>
  <si>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</si>
  <si>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</si>
  <si>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</si>
  <si>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</si>
  <si>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</si>
  <si>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</si>
  <si>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</si>
  <si>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</si>
  <si>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</si>
  <si>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</si>
  <si>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</si>
  <si>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</si>
  <si>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</si>
  <si>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</si>
  <si>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</si>
  <si>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</si>
  <si>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</si>
  <si>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</si>
  <si>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</si>
  <si>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</si>
  <si>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</si>
  <si>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</si>
  <si>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</si>
  <si>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</si>
  <si>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</si>
  <si>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</si>
  <si>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</si>
  <si>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</si>
  <si>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</si>
  <si>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</si>
  <si>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</si>
  <si>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</si>
  <si>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</si>
  <si>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</si>
  <si>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</si>
  <si>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</si>
  <si>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</si>
  <si>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</si>
  <si>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</si>
  <si>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</si>
  <si>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</si>
  <si>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</si>
  <si>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</si>
  <si>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</si>
  <si>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</si>
  <si>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</si>
  <si>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</si>
  <si>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</si>
  <si>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</si>
  <si>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</si>
  <si>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</si>
  <si>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</si>
  <si>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</si>
  <si>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</si>
  <si>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</si>
  <si>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</si>
  <si>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</si>
  <si>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</si>
  <si>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</si>
  <si>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</si>
  <si>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</si>
  <si>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</si>
  <si>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</si>
  <si>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</si>
  <si>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</si>
  <si>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</si>
  <si>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</si>
  <si>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</si>
  <si>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</si>
  <si>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</si>
  <si>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</si>
  <si>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</si>
  <si>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</si>
  <si>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</si>
  <si>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</si>
  <si>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</si>
  <si>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</si>
  <si>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</si>
  <si>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</si>
  <si>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</si>
  <si>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</si>
  <si>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</si>
  <si>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</si>
  <si>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</si>
  <si>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</si>
  <si>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</si>
  <si>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</si>
  <si>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</si>
  <si>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</si>
  <si>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</si>
  <si>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</si>
  <si>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</si>
  <si>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</si>
  <si>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</si>
  <si>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</si>
  <si>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</si>
  <si>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</si>
  <si>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</si>
  <si>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</si>
  <si>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</si>
  <si>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</si>
  <si>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</si>
  <si>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</si>
  <si>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</si>
  <si>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</si>
  <si>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</si>
  <si>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</si>
  <si>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</si>
  <si>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</si>
  <si>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</si>
  <si>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</si>
  <si>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</si>
  <si>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</si>
  <si>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</si>
  <si>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</si>
  <si>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</si>
  <si>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</si>
  <si>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</si>
  <si>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</si>
  <si>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</si>
  <si>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</si>
  <si>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</si>
  <si>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</si>
  <si>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</si>
  <si>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</si>
  <si>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</si>
  <si>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</si>
  <si>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</si>
  <si>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</si>
  <si>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</si>
  <si>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</si>
  <si>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</si>
  <si>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</si>
  <si>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</si>
  <si>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</si>
  <si>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</si>
  <si>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</si>
  <si>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</si>
  <si>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</si>
  <si>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</si>
  <si>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</si>
  <si>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</si>
  <si>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</si>
  <si>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</si>
  <si>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</si>
  <si>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</si>
  <si>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</si>
  <si>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</si>
  <si>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</si>
  <si>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</si>
  <si>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</si>
  <si>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</si>
  <si>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</si>
  <si>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</si>
  <si>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</si>
  <si>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</si>
  <si>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</si>
  <si>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</si>
  <si>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</si>
  <si>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</si>
  <si>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</si>
  <si>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</si>
  <si>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</si>
  <si>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</si>
  <si>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</si>
  <si>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</si>
  <si>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</si>
  <si>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</si>
  <si>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</si>
  <si>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</si>
  <si>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</si>
  <si>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</si>
  <si>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</si>
  <si>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</si>
  <si>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</si>
  <si>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</si>
  <si>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</si>
  <si>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</si>
  <si>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</si>
  <si>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</si>
  <si>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</si>
  <si>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</si>
  <si>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</si>
  <si>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</si>
  <si>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</si>
  <si>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</si>
  <si>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</si>
  <si>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</si>
  <si>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</si>
  <si>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</si>
  <si>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</si>
  <si>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</si>
  <si>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</si>
  <si>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</si>
  <si>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</si>
  <si>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</si>
  <si>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</si>
  <si>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</si>
  <si>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</si>
  <si>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</si>
  <si>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</si>
  <si>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</si>
  <si>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</si>
  <si>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</si>
  <si>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</si>
  <si>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</si>
  <si>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</si>
  <si>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</si>
  <si>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</si>
  <si>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</si>
  <si>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</si>
  <si>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</si>
  <si>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</si>
  <si>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</si>
  <si>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</si>
  <si>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</si>
  <si>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</si>
  <si>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</si>
  <si>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</si>
  <si>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</si>
  <si>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</si>
  <si>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</si>
  <si>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</si>
  <si>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</si>
  <si>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</si>
  <si>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</si>
  <si>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</si>
  <si>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</si>
  <si>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</si>
  <si>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</si>
  <si>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</si>
  <si>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</si>
  <si>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</si>
  <si>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</si>
  <si>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</si>
  <si>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</si>
  <si>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</si>
  <si>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</si>
  <si>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</si>
  <si>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</si>
  <si>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</si>
  <si>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</si>
  <si>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</si>
  <si>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</si>
  <si>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</si>
  <si>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</si>
  <si>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</si>
  <si>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</si>
  <si>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</si>
  <si>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</si>
  <si>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</si>
  <si>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</si>
  <si>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</si>
  <si>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</si>
  <si>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</si>
  <si>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</si>
  <si>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</si>
  <si>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</si>
  <si>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</si>
  <si>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</si>
  <si>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</si>
  <si>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</si>
  <si>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</si>
  <si>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</si>
  <si>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</si>
  <si>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</si>
  <si>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</si>
  <si>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</si>
  <si>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</si>
  <si>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</si>
  <si>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</si>
  <si>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</si>
  <si>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</si>
  <si>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</si>
  <si>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</si>
  <si>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</si>
  <si>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</si>
  <si>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</si>
  <si>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</si>
  <si>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</si>
  <si>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</si>
  <si>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</si>
  <si>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</si>
  <si>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</si>
  <si>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</si>
  <si>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</si>
  <si>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</si>
  <si>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</si>
  <si>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</si>
  <si>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</si>
  <si>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</si>
  <si>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</si>
  <si>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</si>
  <si>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</si>
  <si>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</si>
  <si>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</si>
  <si>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</si>
  <si>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</si>
  <si>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</si>
  <si>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</si>
  <si>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</si>
  <si>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</si>
  <si>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</si>
  <si>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</si>
  <si>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</si>
  <si>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</si>
  <si>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</si>
  <si>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</si>
  <si>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</si>
  <si>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</si>
  <si>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</si>
  <si>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</si>
  <si>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</si>
  <si>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</si>
  <si>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</si>
  <si>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</si>
  <si>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</si>
  <si>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</si>
  <si>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</si>
  <si>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</si>
  <si>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</si>
  <si>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</si>
  <si>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</si>
  <si>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</si>
  <si>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</si>
  <si>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</si>
  <si>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</si>
  <si>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</si>
  <si>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</si>
  <si>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</si>
  <si>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</si>
  <si>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</si>
  <si>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</si>
  <si>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</si>
  <si>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</si>
  <si>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</si>
  <si>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</si>
  <si>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</si>
  <si>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</si>
  <si>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</si>
  <si>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</si>
  <si>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</si>
  <si>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</si>
  <si>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</si>
  <si>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</si>
  <si>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</si>
  <si>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</si>
  <si>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</si>
  <si>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</si>
  <si>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</si>
  <si>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</si>
  <si>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</si>
  <si>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</si>
  <si>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</si>
  <si>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</si>
  <si>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</si>
  <si>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</si>
  <si>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</si>
  <si>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</si>
  <si>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</si>
  <si>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</si>
  <si>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</si>
  <si>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</si>
  <si>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</si>
  <si>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</si>
  <si>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</si>
  <si>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</si>
  <si>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</si>
  <si>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</si>
  <si>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</si>
  <si>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</si>
  <si>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</si>
  <si>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</si>
  <si>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</si>
  <si>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</si>
  <si>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</si>
  <si>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</si>
  <si>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</si>
  <si>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</si>
  <si>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</si>
  <si>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</si>
  <si>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</si>
  <si>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</si>
  <si>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</si>
  <si>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</si>
  <si>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</si>
  <si>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</si>
  <si>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</si>
  <si>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</si>
  <si>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</si>
  <si>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</si>
  <si>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</si>
  <si>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</si>
  <si>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</si>
  <si>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</si>
  <si>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</si>
  <si>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</si>
  <si>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</si>
  <si>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</si>
  <si>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</si>
  <si>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</si>
  <si>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</si>
  <si>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</si>
  <si>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</si>
  <si>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</si>
  <si>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</si>
  <si>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</si>
  <si>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</si>
  <si>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</si>
  <si>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</si>
  <si>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</si>
  <si>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</si>
  <si>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</si>
  <si>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</si>
  <si>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</si>
  <si>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</si>
  <si>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</si>
  <si>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</si>
  <si>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</si>
  <si>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</si>
  <si>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</si>
  <si>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</si>
  <si>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</si>
  <si>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</si>
  <si>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</si>
  <si>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</si>
  <si>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</si>
  <si>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</si>
  <si>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</si>
  <si>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</si>
  <si>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</si>
  <si>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</si>
  <si>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</si>
  <si>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</si>
  <si>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</si>
  <si>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</si>
  <si>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</si>
  <si>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</si>
  <si>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</si>
  <si>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</si>
  <si>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</si>
  <si>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</si>
  <si>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</si>
  <si>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</si>
  <si>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</si>
  <si>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</si>
  <si>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</si>
  <si>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</si>
  <si>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</si>
  <si>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</si>
  <si>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</si>
  <si>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</si>
  <si>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</si>
  <si>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</si>
  <si>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</si>
  <si>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</si>
  <si>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</si>
  <si>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</si>
  <si>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</si>
  <si>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</si>
  <si>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</si>
  <si>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</si>
  <si>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</si>
  <si>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</si>
  <si>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</si>
  <si>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</si>
  <si>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</si>
  <si>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</si>
  <si>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</si>
  <si>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</si>
  <si>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</si>
  <si>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</si>
  <si>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</si>
  <si>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</si>
  <si>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</si>
  <si>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</si>
  <si>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</si>
  <si>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</si>
  <si>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</si>
  <si>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</si>
  <si>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</si>
  <si>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</si>
  <si>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</si>
  <si>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</si>
  <si>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</si>
  <si>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</si>
  <si>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</si>
  <si>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</si>
  <si>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</si>
  <si>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</si>
  <si>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</si>
  <si>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</si>
  <si>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</si>
  <si>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</si>
  <si>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</si>
  <si>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</si>
  <si>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</si>
  <si>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</si>
  <si>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</si>
  <si>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</si>
  <si>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</si>
  <si>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</si>
  <si>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</si>
  <si>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</si>
  <si>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</si>
  <si>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</si>
  <si>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</si>
  <si>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</si>
  <si>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</si>
  <si>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</si>
  <si>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</si>
  <si>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</si>
  <si>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</si>
  <si>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</si>
  <si>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</si>
  <si>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</si>
  <si>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</si>
  <si>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</si>
  <si>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</si>
  <si>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</si>
  <si>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</si>
  <si>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</si>
  <si>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</si>
  <si>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</si>
  <si>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</si>
  <si>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</si>
  <si>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</si>
  <si>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</si>
  <si>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</si>
  <si>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</si>
  <si>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</si>
  <si>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</si>
  <si>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</si>
  <si>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</si>
  <si>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</si>
  <si>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</si>
  <si>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</si>
  <si>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</si>
  <si>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</si>
  <si>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</si>
  <si>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</si>
  <si>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</si>
  <si>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</si>
  <si>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</si>
  <si>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</si>
  <si>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</si>
  <si>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</si>
  <si>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</si>
  <si>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</si>
  <si>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</si>
  <si>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</si>
  <si>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</si>
  <si>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</si>
  <si>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</si>
  <si>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</si>
  <si>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</si>
  <si>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</si>
  <si>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</si>
  <si>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</si>
  <si>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</si>
  <si>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</si>
  <si>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</si>
  <si>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</si>
  <si>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</si>
  <si>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</si>
  <si>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</si>
  <si>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</si>
  <si>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</si>
  <si>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</si>
  <si>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</si>
  <si>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</si>
  <si>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</si>
  <si>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</si>
  <si>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</si>
  <si>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</si>
  <si>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</si>
  <si>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</si>
  <si>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</si>
  <si>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</si>
  <si>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</si>
  <si>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</si>
  <si>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</si>
  <si>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</si>
  <si>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</si>
  <si>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</si>
  <si>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</si>
  <si>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</si>
  <si>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</si>
  <si>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</si>
  <si>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</si>
  <si>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</si>
  <si>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</si>
  <si>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</si>
  <si>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</si>
  <si>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</si>
  <si>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</si>
  <si>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</si>
  <si>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</si>
  <si>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</si>
  <si>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</si>
  <si>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</si>
  <si>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</si>
  <si>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</si>
  <si>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</si>
  <si>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</si>
  <si>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</si>
  <si>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</si>
  <si>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</si>
  <si>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</si>
  <si>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</si>
  <si>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</si>
  <si>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</si>
  <si>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</si>
  <si>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</si>
  <si>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</si>
  <si>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</si>
  <si>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</si>
  <si>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</si>
  <si>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</si>
  <si>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</si>
  <si>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</si>
  <si>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</si>
  <si>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</si>
  <si>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</si>
  <si>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</si>
  <si>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</si>
  <si>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</si>
  <si>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</si>
  <si>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</si>
  <si>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</si>
  <si>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</si>
  <si>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</si>
  <si>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</si>
  <si>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</si>
  <si>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</si>
  <si>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</si>
  <si>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</si>
  <si>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</si>
  <si>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</si>
  <si>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</si>
  <si>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</si>
  <si>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</si>
  <si>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</si>
  <si>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</si>
  <si>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</si>
  <si>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</si>
  <si>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</si>
  <si>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</si>
  <si>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</si>
  <si>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</si>
  <si>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</si>
  <si>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</si>
  <si>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</si>
  <si>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</si>
  <si>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</si>
  <si>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</si>
  <si>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</si>
  <si>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</si>
  <si>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</si>
  <si>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</si>
  <si>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</si>
  <si>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</si>
  <si>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</si>
  <si>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</si>
  <si>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</si>
  <si>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</si>
  <si>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</si>
  <si>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</si>
  <si>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</si>
  <si>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</si>
  <si>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</si>
  <si>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</si>
  <si>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</si>
  <si>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</si>
  <si>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</si>
  <si>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</si>
  <si>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</si>
  <si>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</si>
  <si>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</si>
  <si>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</si>
  <si>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</si>
  <si>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</si>
  <si>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</si>
  <si>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</si>
  <si>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</si>
  <si>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</si>
  <si>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</si>
  <si>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</si>
  <si>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</si>
  <si>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</si>
  <si>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</si>
  <si>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</si>
  <si>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</si>
  <si>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</si>
  <si>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</si>
  <si>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</si>
  <si>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</si>
  <si>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</si>
  <si>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</si>
  <si>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</si>
  <si>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</si>
  <si>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</si>
  <si>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</si>
  <si>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</si>
  <si>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</si>
  <si>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</si>
  <si>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</si>
  <si>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</si>
  <si>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</si>
  <si>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</si>
  <si>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</si>
  <si>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</si>
  <si>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</si>
  <si>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</si>
  <si>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</si>
  <si>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</si>
  <si>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</si>
  <si>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</si>
  <si>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</si>
  <si>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</si>
  <si>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</si>
  <si>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</si>
  <si>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</si>
  <si>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</si>
  <si>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</si>
  <si>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</si>
  <si>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</si>
  <si>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</si>
  <si>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</si>
  <si>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</si>
  <si>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</si>
  <si>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</si>
  <si>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</si>
  <si>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</si>
  <si>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</si>
  <si>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</si>
  <si>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</si>
  <si>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</si>
  <si>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</si>
  <si>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</si>
  <si>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</si>
  <si>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</si>
  <si>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</si>
  <si>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</si>
  <si>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</si>
  <si>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</si>
  <si>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</si>
  <si>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</si>
  <si>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</si>
  <si>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</si>
  <si>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</si>
  <si>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</si>
  <si>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</si>
  <si>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</si>
  <si>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</si>
  <si>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</si>
  <si>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</si>
  <si>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</si>
  <si>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</si>
  <si>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</si>
  <si>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</si>
  <si>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</si>
  <si>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</si>
  <si>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</si>
  <si>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</si>
  <si>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</si>
  <si>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</si>
  <si>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</si>
  <si>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</si>
  <si>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</si>
  <si>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</si>
  <si>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</si>
  <si>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</si>
  <si>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</si>
  <si>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</si>
  <si>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</si>
  <si>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</si>
  <si>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</si>
  <si>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</si>
  <si>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</si>
  <si>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</si>
  <si>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</si>
  <si>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</si>
  <si>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</si>
  <si>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</si>
  <si>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</si>
  <si>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</si>
  <si>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</si>
  <si>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</si>
  <si>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</si>
  <si>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</si>
  <si>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</si>
  <si>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</si>
  <si>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</si>
  <si>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</si>
  <si>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</si>
  <si>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</si>
  <si>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</si>
  <si>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</si>
  <si>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</si>
  <si>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</si>
  <si>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</si>
  <si>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</si>
  <si>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</si>
  <si>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</si>
  <si>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</si>
  <si>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</si>
  <si>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</si>
  <si>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</si>
  <si>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</si>
  <si>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</si>
  <si>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</si>
  <si>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</si>
  <si>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</si>
  <si>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</si>
  <si>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</si>
  <si>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</si>
  <si>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</si>
  <si>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</si>
  <si>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</si>
  <si>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</si>
  <si>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</si>
  <si>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</si>
  <si>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</si>
  <si>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</si>
  <si>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</si>
  <si>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</si>
  <si>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</si>
  <si>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</si>
  <si>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</si>
  <si>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</si>
  <si>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</si>
  <si>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</si>
  <si>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</si>
  <si>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</si>
  <si>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</si>
  <si>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</si>
  <si>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</si>
  <si>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</si>
  <si>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</si>
  <si>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</si>
  <si>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</si>
  <si>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</si>
  <si>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</si>
  <si>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</si>
  <si>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</si>
  <si>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</si>
  <si>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</si>
  <si>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</si>
  <si>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</si>
  <si>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</si>
  <si>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</si>
  <si>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</si>
  <si>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</si>
  <si>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</si>
  <si>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</si>
  <si>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</si>
  <si>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</si>
  <si>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</si>
  <si>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</si>
  <si>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</si>
  <si>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</si>
  <si>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</si>
  <si>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</si>
  <si>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</si>
  <si>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</si>
  <si>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</si>
  <si>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</si>
  <si>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</si>
  <si>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</si>
  <si>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</si>
  <si>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</si>
  <si>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</si>
  <si>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</si>
  <si>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</si>
  <si>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</si>
  <si>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</si>
  <si>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</si>
  <si>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</si>
  <si>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</si>
  <si>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</si>
  <si>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</si>
  <si>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</si>
  <si>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</si>
  <si>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</si>
  <si>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</si>
  <si>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</si>
  <si>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</si>
  <si>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</si>
  <si>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</si>
  <si>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</si>
  <si>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</si>
  <si>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</si>
  <si>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</si>
  <si>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</si>
  <si>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</si>
  <si>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</si>
  <si>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</si>
  <si>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</si>
  <si>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</si>
  <si>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</si>
  <si>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</si>
  <si>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</si>
  <si>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</si>
  <si>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</si>
  <si>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</si>
  <si>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</si>
  <si>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</si>
  <si>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</si>
  <si>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</si>
  <si>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</si>
  <si>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</si>
  <si>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</si>
  <si>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</si>
  <si>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</si>
  <si>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</si>
  <si>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</si>
  <si>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</si>
  <si>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</si>
  <si>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</si>
  <si>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</si>
  <si>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</si>
  <si>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</si>
  <si>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</si>
  <si>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</si>
  <si>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</si>
  <si>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</si>
  <si>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</si>
  <si>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</si>
  <si>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</si>
  <si>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</si>
  <si>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</si>
  <si>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</si>
  <si>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</si>
  <si>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</si>
  <si>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</si>
  <si>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</si>
  <si>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</si>
  <si>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</si>
  <si>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</si>
  <si>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</si>
  <si>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</si>
  <si>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</si>
  <si>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</si>
  <si>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</si>
  <si>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</si>
  <si>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</si>
  <si>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</si>
  <si>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</si>
  <si>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</si>
  <si>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</si>
  <si>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</si>
  <si>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</si>
  <si>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</si>
  <si>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</si>
  <si>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</si>
  <si>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</si>
  <si>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</si>
  <si>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</si>
  <si>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</si>
  <si>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</si>
  <si>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</si>
  <si>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</si>
  <si>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</si>
  <si>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</si>
  <si>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</si>
  <si>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</si>
  <si>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</si>
  <si>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</si>
  <si>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</si>
  <si>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</si>
  <si>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</si>
  <si>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</si>
  <si>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</si>
  <si>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</si>
  <si>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</si>
  <si>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</si>
  <si>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</si>
  <si>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</si>
  <si>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</si>
  <si>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</si>
  <si>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</si>
  <si>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</si>
  <si>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</si>
  <si>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</si>
  <si>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</si>
  <si>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</si>
  <si>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</si>
  <si>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</si>
  <si>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</si>
  <si>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</si>
  <si>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</si>
  <si>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</si>
  <si>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</si>
  <si>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</si>
  <si>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</si>
  <si>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</si>
  <si>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</si>
  <si>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</si>
  <si>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</si>
  <si>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</si>
  <si>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</si>
  <si>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</si>
  <si>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</si>
  <si>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</si>
  <si>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</si>
  <si>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</si>
  <si>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</si>
  <si>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</si>
  <si>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</si>
  <si>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</si>
  <si>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</si>
  <si>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</si>
  <si>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</si>
  <si>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</si>
  <si>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</si>
  <si>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</si>
  <si>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</si>
  <si>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</si>
  <si>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</si>
  <si>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</si>
  <si>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</si>
  <si>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</si>
  <si>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</si>
  <si>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</si>
  <si>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</si>
  <si>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</si>
  <si>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</si>
  <si>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</si>
  <si>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</si>
  <si>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</si>
  <si>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</si>
  <si>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</si>
  <si>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</si>
  <si>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</si>
  <si>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</si>
  <si>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</si>
  <si>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</si>
  <si>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</si>
  <si>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</si>
  <si>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</si>
  <si>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</si>
  <si>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</si>
  <si>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</si>
  <si>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</si>
  <si>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</si>
  <si>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</si>
  <si>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</si>
  <si>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</si>
  <si>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</si>
  <si>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</si>
  <si>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</si>
  <si>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</si>
  <si>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</si>
  <si>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</si>
  <si>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</si>
  <si>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</si>
  <si>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</si>
  <si>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</si>
  <si>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</si>
  <si>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</si>
  <si>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</si>
  <si>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</si>
  <si>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</si>
  <si>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</si>
  <si>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</si>
  <si>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</si>
  <si>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</si>
  <si>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</si>
  <si>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</si>
  <si>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</si>
  <si>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</si>
  <si>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</si>
  <si>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</si>
  <si>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</si>
  <si>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</si>
  <si>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</si>
  <si>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</si>
  <si>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</si>
  <si>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</si>
  <si>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</si>
  <si>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</si>
  <si>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</si>
  <si>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</si>
  <si>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</si>
  <si>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</si>
  <si>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</si>
  <si>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</si>
  <si>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</si>
  <si>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</si>
  <si>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</si>
  <si>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</si>
  <si>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</si>
  <si>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</si>
  <si>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</si>
  <si>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</si>
  <si>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</si>
  <si>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</si>
  <si>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</si>
  <si>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</si>
  <si>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</si>
  <si>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</si>
  <si>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</si>
  <si>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</si>
  <si>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</si>
  <si>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</si>
  <si>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</si>
  <si>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</si>
  <si>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</si>
  <si>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</si>
  <si>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</si>
  <si>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</si>
  <si>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</si>
  <si>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</si>
  <si>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</si>
  <si>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</si>
  <si>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</si>
  <si>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</si>
  <si>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</si>
  <si>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</si>
  <si>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</si>
  <si>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</si>
  <si>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</si>
  <si>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</si>
  <si>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</si>
  <si>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</si>
  <si>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</si>
  <si>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</si>
  <si>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</si>
  <si>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</si>
  <si>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</si>
  <si>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</si>
  <si>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</si>
  <si>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</si>
  <si>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</si>
  <si>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</si>
  <si>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</si>
  <si>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</si>
  <si>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</si>
  <si>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</si>
  <si>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</si>
  <si>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</si>
  <si>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</si>
  <si>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</si>
  <si>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</si>
  <si>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</si>
  <si>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</si>
  <si>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</si>
  <si>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</si>
  <si>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</si>
  <si>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</si>
  <si>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</si>
  <si>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</si>
  <si>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</si>
  <si>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</si>
  <si>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</si>
  <si>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</si>
  <si>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</si>
  <si>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</si>
  <si>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</si>
  <si>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</si>
  <si>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</si>
  <si>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</si>
  <si>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</si>
  <si>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</si>
  <si>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</si>
  <si>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</si>
  <si>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</si>
  <si>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</si>
  <si>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</si>
  <si>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</si>
  <si>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</si>
  <si>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</si>
  <si>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</si>
  <si>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</si>
  <si>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</si>
  <si>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</si>
  <si>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</si>
  <si>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</si>
  <si>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</si>
  <si>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</si>
  <si>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</si>
  <si>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</si>
  <si>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</si>
  <si>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</si>
  <si>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</si>
  <si>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</si>
  <si>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</si>
  <si>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</si>
  <si>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</si>
  <si>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</si>
  <si>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</si>
  <si>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</si>
  <si>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</si>
  <si>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</si>
  <si>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</si>
  <si>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</si>
  <si>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</si>
  <si>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</si>
  <si>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</si>
  <si>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</si>
  <si>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</si>
  <si>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</si>
  <si>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</si>
  <si>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</si>
  <si>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</si>
  <si>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</si>
  <si>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</si>
  <si>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</si>
  <si>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</si>
  <si>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</si>
  <si>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</si>
  <si>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</si>
  <si>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</si>
  <si>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</si>
  <si>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</si>
  <si>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</si>
  <si>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</si>
  <si>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</si>
  <si>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</si>
  <si>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</si>
  <si>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</si>
  <si>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</si>
  <si>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</si>
  <si>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</si>
  <si>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</si>
  <si>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</si>
  <si>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</si>
  <si>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</si>
  <si>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</si>
  <si>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</si>
  <si>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</si>
  <si>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</si>
  <si>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</si>
  <si>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</si>
  <si>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</si>
  <si>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</si>
  <si>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</si>
  <si>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</si>
  <si>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</si>
  <si>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</si>
  <si>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</si>
  <si>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</si>
  <si>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</si>
  <si>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</si>
  <si>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</si>
  <si>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</si>
  <si>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</si>
  <si>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</si>
  <si>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</si>
  <si>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</si>
  <si>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</si>
  <si>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</si>
  <si>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</si>
  <si>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</si>
  <si>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</si>
  <si>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</si>
  <si>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</si>
  <si>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</si>
  <si>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</si>
  <si>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</si>
  <si>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</si>
  <si>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</si>
  <si>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</si>
  <si>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</si>
  <si>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</si>
  <si>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</si>
  <si>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</si>
  <si>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</si>
  <si>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</si>
  <si>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</si>
  <si>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</si>
  <si>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</si>
  <si>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</si>
  <si>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</si>
  <si>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</si>
  <si>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</si>
  <si>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</si>
  <si>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</si>
  <si>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</si>
  <si>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</si>
  <si>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</si>
  <si>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</si>
  <si>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</si>
  <si>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</si>
  <si>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</si>
  <si>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</si>
  <si>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</si>
  <si>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</si>
  <si>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</si>
  <si>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</si>
  <si>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</si>
  <si>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</si>
  <si>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</si>
  <si>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</si>
  <si>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</si>
  <si>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</si>
  <si>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</si>
  <si>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</si>
  <si>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</si>
  <si>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</si>
  <si>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</si>
  <si>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</si>
  <si>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</si>
  <si>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</si>
  <si>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</si>
  <si>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</si>
  <si>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</si>
  <si>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</si>
  <si>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</si>
  <si>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</si>
  <si>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</si>
  <si>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</si>
  <si>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</si>
  <si>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</si>
  <si>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</si>
  <si>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</si>
  <si>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</si>
  <si>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</si>
  <si>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</si>
  <si>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</si>
  <si>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</si>
  <si>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</si>
  <si>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</si>
  <si>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</si>
  <si>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</si>
  <si>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</si>
  <si>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</si>
  <si>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</si>
  <si>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</si>
  <si>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</si>
  <si>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</si>
  <si>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</si>
  <si>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</si>
  <si>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</si>
  <si>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</si>
  <si>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</si>
  <si>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</si>
  <si>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</si>
  <si>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</si>
  <si>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</si>
  <si>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</si>
  <si>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</si>
  <si>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</si>
  <si>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</si>
  <si>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</si>
  <si>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</si>
  <si>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</si>
  <si>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</si>
  <si>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</si>
  <si>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</si>
  <si>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</si>
  <si>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</si>
  <si>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</si>
  <si>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</si>
  <si>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</si>
  <si>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</si>
  <si>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</si>
  <si>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</si>
  <si>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</si>
  <si>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</si>
  <si>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</si>
  <si>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</si>
  <si>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</si>
  <si>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</si>
  <si>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</si>
  <si>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</si>
  <si>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</si>
  <si>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</si>
  <si>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</si>
  <si>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</si>
  <si>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</si>
  <si>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</si>
  <si>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</si>
  <si>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</si>
  <si>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</si>
  <si>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</si>
  <si>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</si>
  <si>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</si>
  <si>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</si>
  <si>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</si>
  <si>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</si>
  <si>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</si>
  <si>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</si>
  <si>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</si>
  <si>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</si>
  <si>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</si>
  <si>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</si>
  <si>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</si>
  <si>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</si>
  <si>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</si>
  <si>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</si>
  <si>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</si>
  <si>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</si>
  <si>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</si>
  <si>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</si>
  <si>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</si>
  <si>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</si>
  <si>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</si>
  <si>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</si>
  <si>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</si>
  <si>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</si>
  <si>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</si>
  <si>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</si>
  <si>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</si>
  <si>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</si>
  <si>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</si>
  <si>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</si>
  <si>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</si>
  <si>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</si>
  <si>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</si>
  <si>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</si>
  <si>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</si>
  <si>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</si>
  <si>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</si>
  <si>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</si>
  <si>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</si>
  <si>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</si>
  <si>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</si>
  <si>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</si>
  <si>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</si>
  <si>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</si>
  <si>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</si>
  <si>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</si>
  <si>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</si>
  <si>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</si>
  <si>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</si>
  <si>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</si>
  <si>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</si>
  <si>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</si>
  <si>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</si>
  <si>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</si>
  <si>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</si>
  <si>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</si>
  <si>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</si>
  <si>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</si>
  <si>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</si>
  <si>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</si>
  <si>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</si>
  <si>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</si>
  <si>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</si>
  <si>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</si>
  <si>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</si>
  <si>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</si>
  <si>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</si>
  <si>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</si>
  <si>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</si>
  <si>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</si>
  <si>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</si>
  <si>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</si>
  <si>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</si>
  <si>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</si>
  <si>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</si>
  <si>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</si>
  <si>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</si>
  <si>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</si>
  <si>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</si>
  <si>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</si>
  <si>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</si>
  <si>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</si>
  <si>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</si>
  <si>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</si>
  <si>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</si>
  <si>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</si>
  <si>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</si>
  <si>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</si>
  <si>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</si>
  <si>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</si>
  <si>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</si>
  <si>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</si>
  <si>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</si>
  <si>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</si>
  <si>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</si>
  <si>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</si>
  <si>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</si>
  <si>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</si>
  <si>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</si>
  <si>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</si>
  <si>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</si>
  <si>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</si>
  <si>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</si>
  <si>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</si>
  <si>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</si>
  <si>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</si>
  <si>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</si>
  <si>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</si>
  <si>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</si>
  <si>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</si>
  <si>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</si>
  <si>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</si>
  <si>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</si>
  <si>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</si>
  <si>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</si>
  <si>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</si>
  <si>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</si>
  <si>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</si>
  <si>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</si>
  <si>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</si>
  <si>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</si>
  <si>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</si>
  <si>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</si>
  <si>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</si>
  <si>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</si>
  <si>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</si>
  <si>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</si>
  <si>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</si>
  <si>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</si>
  <si>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</si>
  <si>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</si>
  <si>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</si>
  <si>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</si>
  <si>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</si>
  <si>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</si>
  <si>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</si>
  <si>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</si>
  <si>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</si>
  <si>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</si>
  <si>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</si>
  <si>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</si>
  <si>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</si>
  <si>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</si>
  <si>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</si>
  <si>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</si>
  <si>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</si>
  <si>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</si>
  <si>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</si>
  <si>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</si>
  <si>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</si>
  <si>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</si>
  <si>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</si>
  <si>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</si>
  <si>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</si>
  <si>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</si>
  <si>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</si>
  <si>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</si>
  <si>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</si>
  <si>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</si>
  <si>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</si>
  <si>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</si>
  <si>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</si>
  <si>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</si>
  <si>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</si>
  <si>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</si>
  <si>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</si>
  <si>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</si>
  <si>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</si>
  <si>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</si>
  <si>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</si>
  <si>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</si>
  <si>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</si>
  <si>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</si>
  <si>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</si>
  <si>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</si>
  <si>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</si>
  <si>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</si>
  <si>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</si>
  <si>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</si>
  <si>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</si>
  <si>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</si>
  <si>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</si>
  <si>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</si>
  <si>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</si>
  <si>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</si>
  <si>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</si>
  <si>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</si>
  <si>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</si>
  <si>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</si>
  <si>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</si>
  <si>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</si>
  <si>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</si>
  <si>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</si>
  <si>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</si>
  <si>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</si>
  <si>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</si>
  <si>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</si>
  <si>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</si>
  <si>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</si>
  <si>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</si>
  <si>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</si>
  <si>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</si>
  <si>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</si>
  <si>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</si>
  <si>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</si>
  <si>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</si>
  <si>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</si>
  <si>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</si>
  <si>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</si>
  <si>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</si>
  <si>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</si>
  <si>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</si>
  <si>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</si>
  <si>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</si>
  <si>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</si>
  <si>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</si>
  <si>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</si>
  <si>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</si>
  <si>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</si>
  <si>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</si>
  <si>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</si>
  <si>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</si>
  <si>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</si>
  <si>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</si>
  <si>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</si>
  <si>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</si>
  <si>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</si>
  <si>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</si>
  <si>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</si>
  <si>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</si>
  <si>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</si>
  <si>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</si>
  <si>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</si>
  <si>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</si>
  <si>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</si>
  <si>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</si>
  <si>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</si>
  <si>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</si>
  <si>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</si>
  <si>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</si>
  <si>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</si>
  <si>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</si>
  <si>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</si>
  <si>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</si>
  <si>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</si>
  <si>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</si>
  <si>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</si>
  <si>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</si>
  <si>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</si>
  <si>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</si>
  <si>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</si>
  <si>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</si>
  <si>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</si>
  <si>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</si>
  <si>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</si>
  <si>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</si>
  <si>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</si>
  <si>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</si>
  <si>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</si>
  <si>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</si>
  <si>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</si>
  <si>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</si>
  <si>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</si>
  <si>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</si>
  <si>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</si>
  <si>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</si>
  <si>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</si>
  <si>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</si>
  <si>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</si>
  <si>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</si>
  <si>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</si>
  <si>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</si>
  <si>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</si>
  <si>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</si>
  <si>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</si>
  <si>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</si>
  <si>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</si>
  <si>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</si>
  <si>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</si>
  <si>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</si>
  <si>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</si>
  <si>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</si>
  <si>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</si>
  <si>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</si>
  <si>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</si>
  <si>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</si>
  <si>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</si>
  <si>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</si>
  <si>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</si>
  <si>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</si>
  <si>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</si>
  <si>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</si>
  <si>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</si>
  <si>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</si>
  <si>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</si>
  <si>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</si>
  <si>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</si>
  <si>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</si>
  <si>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</si>
  <si>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</si>
  <si>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</si>
  <si>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</si>
  <si>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</si>
  <si>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</si>
  <si>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</si>
  <si>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</si>
  <si>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</si>
  <si>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</si>
  <si>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</si>
  <si>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</si>
  <si>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</si>
  <si>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</si>
  <si>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</si>
  <si>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</si>
  <si>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</si>
  <si>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</si>
  <si>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</si>
  <si>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</si>
  <si>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</si>
  <si>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</si>
  <si>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</si>
  <si>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</si>
  <si>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</si>
  <si>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</si>
  <si>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</si>
  <si>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</si>
  <si>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</si>
  <si>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</si>
  <si>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</si>
  <si>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</si>
  <si>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</si>
  <si>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</si>
  <si>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</si>
  <si>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</si>
  <si>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</si>
  <si>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</si>
  <si>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</si>
  <si>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</si>
  <si>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</si>
  <si>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</si>
  <si>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</si>
  <si>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</si>
  <si>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</si>
  <si>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</si>
  <si>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</si>
  <si>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</si>
  <si>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</si>
  <si>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</si>
  <si>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</si>
  <si>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</si>
  <si>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</si>
  <si>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</si>
  <si>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</si>
  <si>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</si>
  <si>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</si>
  <si>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</si>
  <si>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</si>
  <si>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</si>
  <si>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</si>
  <si>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</si>
  <si>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</si>
  <si>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</si>
  <si>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</si>
  <si>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</si>
  <si>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</si>
  <si>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</si>
  <si>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</si>
  <si>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</si>
  <si>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</si>
  <si>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</si>
  <si>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</si>
  <si>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</si>
  <si>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</si>
  <si>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</si>
  <si>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</si>
  <si>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</si>
  <si>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</si>
  <si>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</si>
  <si>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</si>
  <si>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</si>
  <si>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</si>
  <si>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</si>
  <si>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</si>
  <si>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</si>
  <si>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</si>
  <si>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</si>
  <si>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</si>
  <si>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</si>
  <si>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</si>
  <si>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</si>
  <si>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</si>
  <si>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</si>
  <si>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</si>
  <si>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</si>
  <si>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</si>
  <si>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</si>
  <si>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</si>
  <si>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</si>
  <si>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</si>
  <si>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</si>
  <si>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</si>
  <si>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</si>
  <si>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</si>
  <si>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</si>
  <si>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</si>
  <si>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</si>
  <si>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</si>
  <si>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</si>
  <si>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</si>
  <si>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</si>
  <si>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</si>
  <si>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</si>
  <si>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</si>
  <si>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</si>
  <si>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</si>
  <si>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</si>
  <si>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</si>
  <si>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</si>
  <si>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</si>
  <si>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</si>
  <si>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</si>
  <si>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</si>
  <si>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</si>
  <si>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</si>
  <si>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</si>
  <si>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</si>
  <si>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</si>
  <si>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</si>
  <si>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</si>
  <si>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</si>
  <si>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</si>
  <si>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</si>
  <si>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</si>
  <si>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</si>
  <si>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</si>
  <si>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</si>
  <si>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</si>
  <si>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</si>
  <si>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</si>
  <si>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</si>
  <si>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</si>
  <si>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</si>
  <si>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</si>
  <si>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</si>
  <si>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</si>
  <si>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</si>
  <si>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</si>
  <si>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</si>
  <si>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</si>
  <si>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</si>
  <si>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</si>
  <si>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</si>
  <si>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</si>
  <si>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</si>
  <si>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</si>
  <si>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</si>
  <si>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</si>
  <si>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</si>
  <si>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</si>
  <si>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</si>
  <si>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</si>
  <si>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</si>
  <si>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</si>
  <si>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</si>
  <si>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</si>
  <si>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</si>
  <si>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</si>
  <si>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</si>
  <si>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</si>
  <si>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</si>
  <si>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</si>
  <si>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</si>
  <si>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</si>
  <si>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</si>
  <si>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</si>
  <si>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</si>
  <si>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</si>
  <si>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</si>
  <si>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</si>
  <si>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</si>
  <si>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</si>
  <si>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</si>
  <si>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</si>
  <si>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</si>
  <si>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</si>
  <si>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</si>
  <si>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</si>
  <si>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</si>
  <si>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</si>
  <si>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</si>
  <si>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</si>
  <si>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</si>
  <si>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</si>
  <si>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</si>
  <si>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</si>
  <si>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</si>
  <si>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</si>
  <si>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</si>
  <si>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</si>
  <si>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</si>
  <si>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</si>
  <si>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</si>
  <si>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</si>
  <si>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</si>
  <si>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</si>
  <si>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</si>
  <si>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</si>
  <si>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</si>
  <si>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</si>
  <si>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</si>
  <si>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</si>
  <si>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</si>
  <si>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</si>
  <si>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</si>
  <si>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</si>
  <si>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</si>
  <si>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</si>
  <si>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</si>
  <si>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</si>
  <si>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</si>
  <si>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</si>
  <si>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</si>
  <si>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</si>
  <si>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</si>
  <si>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</si>
  <si>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</si>
  <si>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</si>
  <si>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</si>
  <si>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</si>
  <si>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</si>
  <si>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</si>
  <si>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</si>
  <si>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</si>
  <si>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</si>
  <si>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</si>
  <si>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</si>
  <si>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</si>
  <si>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</si>
  <si>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</si>
  <si>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</si>
  <si>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</si>
  <si>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</si>
  <si>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</si>
  <si>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</si>
  <si>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</si>
  <si>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</si>
  <si>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</si>
  <si>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</si>
  <si>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</si>
  <si>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</si>
  <si>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</si>
  <si>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</si>
  <si>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</si>
  <si>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</si>
  <si>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</si>
  <si>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</si>
  <si>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</si>
  <si>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</si>
  <si>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</si>
  <si>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</si>
  <si>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</si>
  <si>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</si>
  <si>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</si>
  <si>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</si>
  <si>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</si>
  <si>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</si>
  <si>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</si>
  <si>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</si>
  <si>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</si>
  <si>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</si>
  <si>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</si>
  <si>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</si>
  <si>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</si>
  <si>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</si>
  <si>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</si>
  <si>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</si>
  <si>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</si>
  <si>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</si>
  <si>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</si>
  <si>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</si>
  <si>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</si>
  <si>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</si>
  <si>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</si>
  <si>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</si>
  <si>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</si>
  <si>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</si>
  <si>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</si>
  <si>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</si>
  <si>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</si>
  <si>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</si>
  <si>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</si>
  <si>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</si>
  <si>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</si>
  <si>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</si>
  <si>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</si>
  <si>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</si>
  <si>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</si>
  <si>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</si>
  <si>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</si>
  <si>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</si>
  <si>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</si>
  <si>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</si>
  <si>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</si>
  <si>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</si>
  <si>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</si>
  <si>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</si>
  <si>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</si>
  <si>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</si>
  <si>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</si>
  <si>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</si>
  <si>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</si>
  <si>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</si>
  <si>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</si>
  <si>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</si>
  <si>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</si>
  <si>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</si>
  <si>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</si>
  <si>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</si>
  <si>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</si>
  <si>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</si>
  <si>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</si>
  <si>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</si>
  <si>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</si>
  <si>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</si>
  <si>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</si>
  <si>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</si>
  <si>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</si>
  <si>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</si>
  <si>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</si>
  <si>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</si>
  <si>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</si>
  <si>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</si>
  <si>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</si>
  <si>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</si>
  <si>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</si>
  <si>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</si>
  <si>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</si>
  <si>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</si>
  <si>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</si>
  <si>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</si>
  <si>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</si>
  <si>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</si>
  <si>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</si>
  <si>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</si>
  <si>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</si>
  <si>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</si>
  <si>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</si>
  <si>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</si>
  <si>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</si>
  <si>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</si>
  <si>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</si>
  <si>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</si>
  <si>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</si>
  <si>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</si>
  <si>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</si>
  <si>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</si>
  <si>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</si>
  <si>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</si>
  <si>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</si>
  <si>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</si>
  <si>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</si>
  <si>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</si>
  <si>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</si>
  <si>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</si>
  <si>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</si>
  <si>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</si>
  <si>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</si>
  <si>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</si>
  <si>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</si>
  <si>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</si>
  <si>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</si>
  <si>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</si>
  <si>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</si>
  <si>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</si>
  <si>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</si>
  <si>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</si>
  <si>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</si>
  <si>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</si>
  <si>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</si>
  <si>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</si>
  <si>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</si>
  <si>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</si>
  <si>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</si>
  <si>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</si>
  <si>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</si>
  <si>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</si>
  <si>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</si>
  <si>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</si>
  <si>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</si>
  <si>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</si>
  <si>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</si>
  <si>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</si>
  <si>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</si>
  <si>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</si>
  <si>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</si>
  <si>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</si>
  <si>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</si>
  <si>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</si>
  <si>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</si>
  <si>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</si>
  <si>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</si>
  <si>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</si>
  <si>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</si>
  <si>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</si>
  <si>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</si>
  <si>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</si>
  <si>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</si>
  <si>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</si>
  <si>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</si>
  <si>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</si>
  <si>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</si>
  <si>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</si>
  <si>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</si>
  <si>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</si>
  <si>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</si>
  <si>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</si>
  <si>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</si>
  <si>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</si>
  <si>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</si>
  <si>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</si>
  <si>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</si>
  <si>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</si>
  <si>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</si>
  <si>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</si>
  <si>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</si>
  <si>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</si>
  <si>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</si>
  <si>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</si>
  <si>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</si>
  <si>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</si>
  <si>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</si>
  <si>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</si>
  <si>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</si>
  <si>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</si>
  <si>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</si>
  <si>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</si>
  <si>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</si>
  <si>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</si>
  <si>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</si>
  <si>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</si>
  <si>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</si>
  <si>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</si>
  <si>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</si>
  <si>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</si>
  <si>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</si>
  <si>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</si>
  <si>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</si>
  <si>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</si>
  <si>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</si>
  <si>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</si>
  <si>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</si>
  <si>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</si>
  <si>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</si>
  <si>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</si>
  <si>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</si>
  <si>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</si>
  <si>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</si>
  <si>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</si>
  <si>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</si>
  <si>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</si>
  <si>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</si>
  <si>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</si>
  <si>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</si>
  <si>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</si>
  <si>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</si>
  <si>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</si>
  <si>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</si>
  <si>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</si>
  <si>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</si>
  <si>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</si>
  <si>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</si>
  <si>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</si>
  <si>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</si>
  <si>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</si>
  <si>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</si>
  <si>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</si>
  <si>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</si>
  <si>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</si>
  <si>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</si>
  <si>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</si>
  <si>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</si>
  <si>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</si>
  <si>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</si>
  <si>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</si>
  <si>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</si>
  <si>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</si>
  <si>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</si>
  <si>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</si>
  <si>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</si>
  <si>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</si>
  <si>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</si>
  <si>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</si>
  <si>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</si>
  <si>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</si>
  <si>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</si>
  <si>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</si>
  <si>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</si>
  <si>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</si>
  <si>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</si>
  <si>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</si>
  <si>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</si>
  <si>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</si>
  <si>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</si>
  <si>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</si>
  <si>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</si>
  <si>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</si>
  <si>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</si>
  <si>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</si>
  <si>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</si>
  <si>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</si>
  <si>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</si>
  <si>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</si>
  <si>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</si>
  <si>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</si>
  <si>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</si>
  <si>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</si>
  <si>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</si>
  <si>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</si>
  <si>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</si>
  <si>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</si>
  <si>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</si>
  <si>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</si>
  <si>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</si>
  <si>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</si>
  <si>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</si>
  <si>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</si>
  <si>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</si>
  <si>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</si>
  <si>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</si>
  <si>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</si>
  <si>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</si>
  <si>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</si>
  <si>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</si>
  <si>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</si>
  <si>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</si>
  <si>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</si>
  <si>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</si>
  <si>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</si>
  <si>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</si>
  <si>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</si>
  <si>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</si>
  <si>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</si>
  <si>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</si>
  <si>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</si>
  <si>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</si>
  <si>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</si>
  <si>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</si>
  <si>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</si>
  <si>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</si>
  <si>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</si>
  <si>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</si>
  <si>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</si>
  <si>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</si>
  <si>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</si>
  <si>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</si>
  <si>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</si>
  <si>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</si>
  <si>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</si>
  <si>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</si>
  <si>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</si>
  <si>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</si>
  <si>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</si>
  <si>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</si>
  <si>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</si>
  <si>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</si>
  <si>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</si>
  <si>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</si>
  <si>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</si>
  <si>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</si>
  <si>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</si>
  <si>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</si>
  <si>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</si>
  <si>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</si>
  <si>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</si>
  <si>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</si>
  <si>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</si>
  <si>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</si>
  <si>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</si>
  <si>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</si>
  <si>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</si>
  <si>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</si>
  <si>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</si>
  <si>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</si>
  <si>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</si>
  <si>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</si>
  <si>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</si>
  <si>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</si>
  <si>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</si>
  <si>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</si>
  <si>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</si>
  <si>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</si>
  <si>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</si>
  <si>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</si>
  <si>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</si>
  <si>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</si>
  <si>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</si>
  <si>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</si>
  <si>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</si>
  <si>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</si>
  <si>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</si>
  <si>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</si>
  <si>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</si>
  <si>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</si>
  <si>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</si>
  <si>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</si>
  <si>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</si>
  <si>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</si>
  <si>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</si>
  <si>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</si>
  <si>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</si>
  <si>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</si>
  <si>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</si>
  <si>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</si>
  <si>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</si>
  <si>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</si>
  <si>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</si>
  <si>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</si>
  <si>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</si>
  <si>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</si>
  <si>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</si>
  <si>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</si>
  <si>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</si>
  <si>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</si>
  <si>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</si>
  <si>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</si>
  <si>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</si>
  <si>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</si>
  <si>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</si>
  <si>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</si>
  <si>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</si>
  <si>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</si>
  <si>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</si>
  <si>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</si>
  <si>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</si>
  <si>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</si>
  <si>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</si>
  <si>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</si>
  <si>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</si>
  <si>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</si>
  <si>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</si>
  <si>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</si>
  <si>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</si>
  <si>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</si>
  <si>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</si>
  <si>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</si>
  <si>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</si>
  <si>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</si>
  <si>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</si>
  <si>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</si>
  <si>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</si>
  <si>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</si>
  <si>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</si>
  <si>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</si>
  <si>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</si>
  <si>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</si>
  <si>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</si>
  <si>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</si>
  <si>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</si>
  <si>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</si>
  <si>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</si>
  <si>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</si>
  <si>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</si>
  <si>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</si>
  <si>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</si>
  <si>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</si>
  <si>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</si>
  <si>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</si>
  <si>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</si>
  <si>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</si>
  <si>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</si>
  <si>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</si>
  <si>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</si>
  <si>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</si>
  <si>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</si>
  <si>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</si>
  <si>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</si>
  <si>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</si>
  <si>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</si>
  <si>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</si>
  <si>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</si>
  <si>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</si>
  <si>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</si>
  <si>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</si>
  <si>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</si>
  <si>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</si>
  <si>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</si>
  <si>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</si>
  <si>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</si>
  <si>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</si>
  <si>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</si>
  <si>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</si>
  <si>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</si>
  <si>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</si>
  <si>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</si>
  <si>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</si>
  <si>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</si>
  <si>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</si>
  <si>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</si>
  <si>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</si>
  <si>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</si>
  <si>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</si>
  <si>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</si>
  <si>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</si>
  <si>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</si>
  <si>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</si>
  <si>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</si>
  <si>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</si>
  <si>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</si>
  <si>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</si>
  <si>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</si>
  <si>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</si>
  <si>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</si>
  <si>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</si>
  <si>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</si>
  <si>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</si>
  <si>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</si>
  <si>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</si>
  <si>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</si>
  <si>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</si>
  <si>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</si>
  <si>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</si>
  <si>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</si>
  <si>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</si>
  <si>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</si>
  <si>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</si>
  <si>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</si>
  <si>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</si>
  <si>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</si>
  <si>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</si>
  <si>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</si>
  <si>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</si>
  <si>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</si>
  <si>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</si>
  <si>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</si>
  <si>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</si>
  <si>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</si>
  <si>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</si>
  <si>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</si>
  <si>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</si>
  <si>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</si>
  <si>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</si>
  <si>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</si>
  <si>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</si>
  <si>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</si>
  <si>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</si>
  <si>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</si>
  <si>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</si>
  <si>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</si>
  <si>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</si>
  <si>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</si>
  <si>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</si>
  <si>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</si>
  <si>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</si>
  <si>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</si>
  <si>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</si>
  <si>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</si>
  <si>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</si>
  <si>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</si>
  <si>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</si>
  <si>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</si>
  <si>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</si>
  <si>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</si>
  <si>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</si>
  <si>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</si>
  <si>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</si>
  <si>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</si>
  <si>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</si>
  <si>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</si>
  <si>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</si>
  <si>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</si>
  <si>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</si>
  <si>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</si>
  <si>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</si>
  <si>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</si>
  <si>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</si>
  <si>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</si>
  <si>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</si>
  <si>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</si>
  <si>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</si>
  <si>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</si>
  <si>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</si>
  <si>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</si>
  <si>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</si>
  <si>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</si>
  <si>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</si>
  <si>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</si>
  <si>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</si>
  <si>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</si>
  <si>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</si>
  <si>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</si>
  <si>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</si>
  <si>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</si>
  <si>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</si>
  <si>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</si>
  <si>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</si>
  <si>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</si>
  <si>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</si>
  <si>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</si>
  <si>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</si>
  <si>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</si>
  <si>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</si>
  <si>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</si>
  <si>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</si>
  <si>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</si>
  <si>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</si>
  <si>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</si>
  <si>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</si>
  <si>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</si>
  <si>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</si>
  <si>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</si>
  <si>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</si>
  <si>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</si>
  <si>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</si>
  <si>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</si>
  <si>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</si>
  <si>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</si>
  <si>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</si>
  <si>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</si>
  <si>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</si>
  <si>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</si>
  <si>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</si>
  <si>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</si>
  <si>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</si>
  <si>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</si>
  <si>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</si>
  <si>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</si>
  <si>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</si>
  <si>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</si>
  <si>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</si>
  <si>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</si>
  <si>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</si>
  <si>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</si>
  <si>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</si>
  <si>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</si>
  <si>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</si>
  <si>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</si>
  <si>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</si>
  <si>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</si>
  <si>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</si>
  <si>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</si>
  <si>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</si>
  <si>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</si>
  <si>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</si>
  <si>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</si>
  <si>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</si>
  <si>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</si>
  <si>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</si>
  <si>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</si>
  <si>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</si>
  <si>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</si>
  <si>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</si>
  <si>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</si>
  <si>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</si>
  <si>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</si>
  <si>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</si>
  <si>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</si>
  <si>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</si>
  <si>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</si>
  <si>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</si>
  <si>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</si>
  <si>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</si>
  <si>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</si>
  <si>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</si>
  <si>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</si>
  <si>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</si>
  <si>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</si>
  <si>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</si>
  <si>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</si>
  <si>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</si>
  <si>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</si>
  <si>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</si>
  <si>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</si>
  <si>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</si>
  <si>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</si>
  <si>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</si>
  <si>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</si>
  <si>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</si>
  <si>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</si>
  <si>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</si>
  <si>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</si>
  <si>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</si>
  <si>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</si>
  <si>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</si>
  <si>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</si>
  <si>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</si>
  <si>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</si>
  <si>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</si>
  <si>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</si>
  <si>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</si>
  <si>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</si>
  <si>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</si>
  <si>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</si>
  <si>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</si>
  <si>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</si>
  <si>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</si>
  <si>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</si>
  <si>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</si>
  <si>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</si>
  <si>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</si>
  <si>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</si>
  <si>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</si>
  <si>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</si>
  <si>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</si>
  <si>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</si>
  <si>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</si>
  <si>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</si>
  <si>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</si>
  <si>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</si>
  <si>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</si>
  <si>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</si>
  <si>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</si>
  <si>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</si>
  <si>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</si>
  <si>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</si>
  <si>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</si>
  <si>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</si>
  <si>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</si>
  <si>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</si>
  <si>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</si>
  <si>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</si>
  <si>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</si>
  <si>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</si>
  <si>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</si>
  <si>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</si>
  <si>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</si>
  <si>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</si>
  <si>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</si>
  <si>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</si>
  <si>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</si>
  <si>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</si>
  <si>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</si>
  <si>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</si>
  <si>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</si>
  <si>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</si>
  <si>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</si>
  <si>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</si>
  <si>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</si>
  <si>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</si>
  <si>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</si>
  <si>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</si>
  <si>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</si>
  <si>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</si>
  <si>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</si>
  <si>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</si>
  <si>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</si>
  <si>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</si>
  <si>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</si>
  <si>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</si>
  <si>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</si>
  <si>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</si>
  <si>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</si>
  <si>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</si>
  <si>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</si>
  <si>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</si>
  <si>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</si>
  <si>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</si>
  <si>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</si>
  <si>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</si>
  <si>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</si>
  <si>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</si>
  <si>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</si>
  <si>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</si>
  <si>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</si>
  <si>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</si>
  <si>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</si>
  <si>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</si>
  <si>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</si>
  <si>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</si>
  <si>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</si>
  <si>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</si>
  <si>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</si>
  <si>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</si>
  <si>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</si>
  <si>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</si>
  <si>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</si>
  <si>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</si>
  <si>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</si>
  <si>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</si>
  <si>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</si>
  <si>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</si>
  <si>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</si>
  <si>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</si>
  <si>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</si>
  <si>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</si>
  <si>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</si>
  <si>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</si>
  <si>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</si>
  <si>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</si>
  <si>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</si>
  <si>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</si>
  <si>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</si>
  <si>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</si>
  <si>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</si>
  <si>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</si>
  <si>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</si>
  <si>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</si>
  <si>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</si>
  <si>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</si>
  <si>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</si>
  <si>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</si>
  <si>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</si>
  <si>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</si>
  <si>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</si>
  <si>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</si>
  <si>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</si>
  <si>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</si>
  <si>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</si>
  <si>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</si>
  <si>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</si>
  <si>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</si>
  <si>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</si>
  <si>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</si>
  <si>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</si>
  <si>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</si>
  <si>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</si>
  <si>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</si>
  <si>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</si>
  <si>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</si>
  <si>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</si>
  <si>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</si>
  <si>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</si>
  <si>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</si>
  <si>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</si>
  <si>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</si>
  <si>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</si>
  <si>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</si>
  <si>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</si>
  <si>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</si>
  <si>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</si>
  <si>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</si>
  <si>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</si>
  <si>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</si>
  <si>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</si>
  <si>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</si>
  <si>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</si>
  <si>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</si>
  <si>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</si>
  <si>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</si>
  <si>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</si>
  <si>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</si>
  <si>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</si>
  <si>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</si>
  <si>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</si>
  <si>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</si>
  <si>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</si>
  <si>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</si>
  <si>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</si>
  <si>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</si>
  <si>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</si>
  <si>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</si>
  <si>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</si>
  <si>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</si>
  <si>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</si>
  <si>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</si>
  <si>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</si>
  <si>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</si>
  <si>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</si>
  <si>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</si>
  <si>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</si>
  <si>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</si>
  <si>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</si>
  <si>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</si>
  <si>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</si>
  <si>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</si>
  <si>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</si>
  <si>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</si>
  <si>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</si>
  <si>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</si>
  <si>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</si>
  <si>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</si>
  <si>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</si>
  <si>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</si>
  <si>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</si>
  <si>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</si>
  <si>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</si>
  <si>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</si>
  <si>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</si>
  <si>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</si>
  <si>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</si>
  <si>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</si>
  <si>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</si>
  <si>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</si>
  <si>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</si>
  <si>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</si>
  <si>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</si>
  <si>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</si>
  <si>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</si>
  <si>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</si>
  <si>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</si>
  <si>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</si>
  <si>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</si>
  <si>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</si>
  <si>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</si>
  <si>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</si>
  <si>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</si>
  <si>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</si>
  <si>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</si>
  <si>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</si>
  <si>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</si>
  <si>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</si>
  <si>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</si>
  <si>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</si>
  <si>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</si>
  <si>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</si>
  <si>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</si>
  <si>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</si>
  <si>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</si>
  <si>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</si>
  <si>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</si>
  <si>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</si>
  <si>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</si>
  <si>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</si>
  <si>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</si>
  <si>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</si>
  <si>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</si>
  <si>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</si>
  <si>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</si>
  <si>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</si>
  <si>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</si>
  <si>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</si>
  <si>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</si>
  <si>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</si>
  <si>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</si>
  <si>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</si>
  <si>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</si>
  <si>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</si>
  <si>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</si>
  <si>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</si>
  <si>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</si>
  <si>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</si>
  <si>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</si>
  <si>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</si>
  <si>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</si>
  <si>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</si>
  <si>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</si>
  <si>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</si>
  <si>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</si>
  <si>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</si>
  <si>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</si>
  <si>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</si>
  <si>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</si>
  <si>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</si>
  <si>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</si>
  <si>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</si>
  <si>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</si>
  <si>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</si>
  <si>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</si>
  <si>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</si>
  <si>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</si>
  <si>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</si>
  <si>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</si>
  <si>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</si>
  <si>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</si>
  <si>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</si>
  <si>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</si>
  <si>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</si>
  <si>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</si>
  <si>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</si>
  <si>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</si>
  <si>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</si>
  <si>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</si>
  <si>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</si>
  <si>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</si>
  <si>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</si>
  <si>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</si>
  <si>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</si>
  <si>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</si>
  <si>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</si>
  <si>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</si>
  <si>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</si>
  <si>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</si>
  <si>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</si>
  <si>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</si>
  <si>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</si>
  <si>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</si>
  <si>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</si>
  <si>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</si>
  <si>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</si>
  <si>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</si>
  <si>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</si>
  <si>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</si>
  <si>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</si>
  <si>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</si>
  <si>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</si>
  <si>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</si>
  <si>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</si>
  <si>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</si>
  <si>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</si>
  <si>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</si>
  <si>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</si>
  <si>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</si>
  <si>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</si>
  <si>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</si>
  <si>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</si>
  <si>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</si>
  <si>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</si>
  <si>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</si>
  <si>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</si>
  <si>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</si>
  <si>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</si>
  <si>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</si>
  <si>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</si>
  <si>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</si>
  <si>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</si>
  <si>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</si>
  <si>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</si>
  <si>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</si>
  <si>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</si>
  <si>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</si>
  <si>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</si>
  <si>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</si>
  <si>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</si>
  <si>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</si>
  <si>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</si>
  <si>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</si>
  <si>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</si>
  <si>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</si>
  <si>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</si>
  <si>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</si>
  <si>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</si>
  <si>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</si>
  <si>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</si>
  <si>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</si>
  <si>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</si>
  <si>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</si>
  <si>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</si>
  <si>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</si>
  <si>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</si>
  <si>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</si>
  <si>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</si>
  <si>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</si>
  <si>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</si>
  <si>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</si>
  <si>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</si>
  <si>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</si>
  <si>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</si>
  <si>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</si>
  <si>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</si>
  <si>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</si>
  <si>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</si>
  <si>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</si>
  <si>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</si>
  <si>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</si>
  <si>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</si>
  <si>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</si>
  <si>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</si>
  <si>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</si>
  <si>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</si>
  <si>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</si>
  <si>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</si>
  <si>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</si>
  <si>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</si>
  <si>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</si>
  <si>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</si>
  <si>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</si>
  <si>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</si>
  <si>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</si>
  <si>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</si>
  <si>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</si>
  <si>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</si>
  <si>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</si>
  <si>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</si>
  <si>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</si>
  <si>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</si>
  <si>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</si>
  <si>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</si>
  <si>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</si>
  <si>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</si>
  <si>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</si>
  <si>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</si>
  <si>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</si>
  <si>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</si>
  <si>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</si>
  <si>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</si>
  <si>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</si>
  <si>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</si>
  <si>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</si>
  <si>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</si>
  <si>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</si>
  <si>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</si>
  <si>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</si>
  <si>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</si>
  <si>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</si>
  <si>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</si>
  <si>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</si>
  <si>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</si>
  <si>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</si>
  <si>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</si>
  <si>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</si>
  <si>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</si>
  <si>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</si>
  <si>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</si>
  <si>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</si>
  <si>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</si>
  <si>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</si>
  <si>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</si>
  <si>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</si>
  <si>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</si>
  <si>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</si>
  <si>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</si>
  <si>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</si>
  <si>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</si>
  <si>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</si>
  <si>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</si>
  <si>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</si>
  <si>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</si>
  <si>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</si>
  <si>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</si>
  <si>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</si>
  <si>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</si>
  <si>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</si>
  <si>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</si>
  <si>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</si>
  <si>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</si>
  <si>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</si>
  <si>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</si>
  <si>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</si>
  <si>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</si>
  <si>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</si>
  <si>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</si>
  <si>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</si>
  <si>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</si>
  <si>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</si>
  <si>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</si>
  <si>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</si>
  <si>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</si>
  <si>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</si>
  <si>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</si>
  <si>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</si>
  <si>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</si>
  <si>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</si>
  <si>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</si>
  <si>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</si>
  <si>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</si>
  <si>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</si>
  <si>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</si>
  <si>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</si>
  <si>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</si>
  <si>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</si>
  <si>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</si>
  <si>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</si>
  <si>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</si>
  <si>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</si>
  <si>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</si>
  <si>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</si>
  <si>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</si>
  <si>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</si>
  <si>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</si>
  <si>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</si>
  <si>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</si>
  <si>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</si>
  <si>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</si>
  <si>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</si>
  <si>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</si>
  <si>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</si>
  <si>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</si>
  <si>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</si>
  <si>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</si>
  <si>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</si>
  <si>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</si>
  <si>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</si>
  <si>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</si>
  <si>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</si>
  <si>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</si>
  <si>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</si>
  <si>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</si>
  <si>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</si>
  <si>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</si>
  <si>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</si>
  <si>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</si>
  <si>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</si>
  <si>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</si>
  <si>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</si>
  <si>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</si>
  <si>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</si>
  <si>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</si>
  <si>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</si>
  <si>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</si>
  <si>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</si>
  <si>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</si>
  <si>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</si>
  <si>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</si>
  <si>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</si>
  <si>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</si>
  <si>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</si>
  <si>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</si>
  <si>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</si>
  <si>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</si>
  <si>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</si>
  <si>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</si>
  <si>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</si>
  <si>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</si>
  <si>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</si>
  <si>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</si>
  <si>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</si>
  <si>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</si>
  <si>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</si>
  <si>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</si>
  <si>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</si>
  <si>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</si>
  <si>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</si>
  <si>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</si>
  <si>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</si>
  <si>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</si>
  <si>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</si>
  <si>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</si>
  <si>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</si>
  <si>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</si>
  <si>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</si>
  <si>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</si>
  <si>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</si>
  <si>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</si>
  <si>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</si>
  <si>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</si>
  <si>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</si>
  <si>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</si>
  <si>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</si>
  <si>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</si>
  <si>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</si>
  <si>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</si>
  <si>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</si>
  <si>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</si>
  <si>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</si>
  <si>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</si>
  <si>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</si>
  <si>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</si>
  <si>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</si>
  <si>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</si>
  <si>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</si>
  <si>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</si>
  <si>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</si>
  <si>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</si>
  <si>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</si>
  <si>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</si>
  <si>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</si>
  <si>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</si>
  <si>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</si>
  <si>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</si>
  <si>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</si>
  <si>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</si>
  <si>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</si>
  <si>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</si>
  <si>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</si>
  <si>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</si>
  <si>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</si>
  <si>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</si>
  <si>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</si>
  <si>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</si>
  <si>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</si>
  <si>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</si>
  <si>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</si>
  <si>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</si>
  <si>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</si>
  <si>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</si>
  <si>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</si>
  <si>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</si>
  <si>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</si>
  <si>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</si>
  <si>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</si>
  <si>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</si>
  <si>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</si>
  <si>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</si>
  <si>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</si>
  <si>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</si>
  <si>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</si>
  <si>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</si>
  <si>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</si>
  <si>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</si>
  <si>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</si>
  <si>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</si>
  <si>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</si>
  <si>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</si>
  <si>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</si>
  <si>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</si>
  <si>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</si>
  <si>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</si>
  <si>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</si>
  <si>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</si>
  <si>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</si>
  <si>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</si>
  <si>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</si>
  <si>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</si>
  <si>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</si>
  <si>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</si>
  <si>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</si>
  <si>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</si>
  <si>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</si>
  <si>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</si>
  <si>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</si>
  <si>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</si>
  <si>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</si>
  <si>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</si>
  <si>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</si>
  <si>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</si>
  <si>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</si>
  <si>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</si>
  <si>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</si>
  <si>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</si>
  <si>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</si>
  <si>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</si>
  <si>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</si>
  <si>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</si>
  <si>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</si>
  <si>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</si>
  <si>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</si>
  <si>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</si>
  <si>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</si>
  <si>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</si>
  <si>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</si>
  <si>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</si>
  <si>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</si>
  <si>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</si>
  <si>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</si>
  <si>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</si>
  <si>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</si>
  <si>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</si>
  <si>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</si>
  <si>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</si>
  <si>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</si>
  <si>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</si>
  <si>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</si>
  <si>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</si>
  <si>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</si>
  <si>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</si>
  <si>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</si>
  <si>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</si>
  <si>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</si>
  <si>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</si>
  <si>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</si>
  <si>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</si>
  <si>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</si>
  <si>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</si>
  <si>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</si>
  <si>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</si>
  <si>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</si>
  <si>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</si>
  <si>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</si>
  <si>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</si>
  <si>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</si>
  <si>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</si>
  <si>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</si>
  <si>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</si>
  <si>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</si>
  <si>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</si>
  <si>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</si>
  <si>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</si>
  <si>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</si>
  <si>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</si>
  <si>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</si>
  <si>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</si>
  <si>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</si>
  <si>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</si>
  <si>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</si>
  <si>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</si>
  <si>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</si>
  <si>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</si>
  <si>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</si>
  <si>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</si>
  <si>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</si>
  <si>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</si>
  <si>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</si>
  <si>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</si>
  <si>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</si>
  <si>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</si>
  <si>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</si>
  <si>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</si>
  <si>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</si>
  <si>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</si>
  <si>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</si>
  <si>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</si>
  <si>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</si>
  <si>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</si>
  <si>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</si>
  <si>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</si>
  <si>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</si>
  <si>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</si>
  <si>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</si>
  <si>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</si>
  <si>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</si>
  <si>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</si>
  <si>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</si>
  <si>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</si>
  <si>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</si>
  <si>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</si>
  <si>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</si>
  <si>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</si>
  <si>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</si>
  <si>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</si>
  <si>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</si>
  <si>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</si>
  <si>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</si>
  <si>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</si>
  <si>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</si>
  <si>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</si>
  <si>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</si>
  <si>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</si>
  <si>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</si>
  <si>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</si>
  <si>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</si>
  <si>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</si>
  <si>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</si>
  <si>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</si>
  <si>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</si>
  <si>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</si>
  <si>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</si>
  <si>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</si>
  <si>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</si>
  <si>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</si>
  <si>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</si>
  <si>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</si>
  <si>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</si>
  <si>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</si>
  <si>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</si>
  <si>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</si>
  <si>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</si>
  <si>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</si>
  <si>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</si>
  <si>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</si>
  <si>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</si>
  <si>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</si>
  <si>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</si>
  <si>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</si>
  <si>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</si>
  <si>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</si>
  <si>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</si>
  <si>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</si>
  <si>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</si>
  <si>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</si>
  <si>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</si>
  <si>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</si>
  <si>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</si>
  <si>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</si>
  <si>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</si>
  <si>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</si>
  <si>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</si>
  <si>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</si>
  <si>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</si>
  <si>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</si>
  <si>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</si>
  <si>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</si>
  <si>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</si>
  <si>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</si>
  <si>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</si>
  <si>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</si>
  <si>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</si>
  <si>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</si>
  <si>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</si>
  <si>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</si>
  <si>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</si>
  <si>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</si>
  <si>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</si>
  <si>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</si>
  <si>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</si>
  <si>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</si>
  <si>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</si>
  <si>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</si>
  <si>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</si>
  <si>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</si>
  <si>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</si>
  <si>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</si>
  <si>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</si>
  <si>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</si>
  <si>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</si>
  <si>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</si>
  <si>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</si>
  <si>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</si>
  <si>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</si>
  <si>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</si>
  <si>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</si>
  <si>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</si>
  <si>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</si>
  <si>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</si>
  <si>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</si>
  <si>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</si>
  <si>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</si>
  <si>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</si>
  <si>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</si>
  <si>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</si>
  <si>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</si>
  <si>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</si>
  <si>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</si>
  <si>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</si>
  <si>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</si>
  <si>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</si>
  <si>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</si>
  <si>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</si>
  <si>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</si>
  <si>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</si>
  <si>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</si>
  <si>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</si>
  <si>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</si>
  <si>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</si>
  <si>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</si>
  <si>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</si>
  <si>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</si>
  <si>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</si>
  <si>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</si>
  <si>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</si>
  <si>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</si>
  <si>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</si>
  <si>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</si>
  <si>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</si>
  <si>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</si>
  <si>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</si>
  <si>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</si>
  <si>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</si>
  <si>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</si>
  <si>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</si>
  <si>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</si>
  <si>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</si>
  <si>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</si>
  <si>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</si>
  <si>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</si>
  <si>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</si>
  <si>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</si>
  <si>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</si>
  <si>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</si>
  <si>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</si>
  <si>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</si>
  <si>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</si>
  <si>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</si>
  <si>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</si>
  <si>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</si>
  <si>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</si>
  <si>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</si>
  <si>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</si>
  <si>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</si>
  <si>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</si>
  <si>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</si>
  <si>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</si>
  <si>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</si>
  <si>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</si>
  <si>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</si>
  <si>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</si>
  <si>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</si>
  <si>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</si>
  <si>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</si>
  <si>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</si>
  <si>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</si>
  <si>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</si>
  <si>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</si>
  <si>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</si>
  <si>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</si>
  <si>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</si>
  <si>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</si>
  <si>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</si>
  <si>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</si>
  <si>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</si>
  <si>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</si>
  <si>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</si>
  <si>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</si>
  <si>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</si>
  <si>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</si>
  <si>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</si>
  <si>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</si>
  <si>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</si>
  <si>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</si>
  <si>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</si>
  <si>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</si>
  <si>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</si>
  <si>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</si>
  <si>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</si>
  <si>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</si>
  <si>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</si>
  <si>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</si>
  <si>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</si>
  <si>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</si>
  <si>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</si>
  <si>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</si>
  <si>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</si>
  <si>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</si>
  <si>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</si>
  <si>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</si>
  <si>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</si>
  <si>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</si>
  <si>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</si>
  <si>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</si>
  <si>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</si>
  <si>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</si>
  <si>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</si>
  <si>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</si>
  <si>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</si>
  <si>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</si>
  <si>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</si>
  <si>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</si>
  <si>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</si>
  <si>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</si>
  <si>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</si>
  <si>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</si>
  <si>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</si>
  <si>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</si>
  <si>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</si>
  <si>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</si>
  <si>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</si>
  <si>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</si>
  <si>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</si>
  <si>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</si>
  <si>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</si>
  <si>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</si>
  <si>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</si>
  <si>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</si>
  <si>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</si>
  <si>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</si>
  <si>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</si>
  <si>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</si>
  <si>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</si>
  <si>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</si>
  <si>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</si>
  <si>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</si>
  <si>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</si>
  <si>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</si>
  <si>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</si>
  <si>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</si>
  <si>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</si>
  <si>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</si>
  <si>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</si>
  <si>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</si>
  <si>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</si>
  <si>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</si>
  <si>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</si>
  <si>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</si>
  <si>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</si>
  <si>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</si>
  <si>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</si>
  <si>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</si>
  <si>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</si>
  <si>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</si>
  <si>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</si>
  <si>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</si>
  <si>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</si>
  <si>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</si>
  <si>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</si>
  <si>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</si>
  <si>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</si>
  <si>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</si>
  <si>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</si>
  <si>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</si>
  <si>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</si>
  <si>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</si>
  <si>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</si>
  <si>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</si>
  <si>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</si>
  <si>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</si>
  <si>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</si>
  <si>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</si>
  <si>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</si>
  <si>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</si>
  <si>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</si>
  <si>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</si>
  <si>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</si>
  <si>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</si>
  <si>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</si>
  <si>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</si>
  <si>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</si>
  <si>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</si>
  <si>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</si>
  <si>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</si>
  <si>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</si>
  <si>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</si>
  <si>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</si>
  <si>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</si>
  <si>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</si>
  <si>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</si>
  <si>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</si>
  <si>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</si>
  <si>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</si>
  <si>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</si>
  <si>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</si>
  <si>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</si>
  <si>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</si>
  <si>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</si>
  <si>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</si>
  <si>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</si>
  <si>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</si>
  <si>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</si>
  <si>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</si>
  <si>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</si>
  <si>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</si>
  <si>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</si>
  <si>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</si>
  <si>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</si>
  <si>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</si>
  <si>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</si>
  <si>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</si>
  <si>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</si>
  <si>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</si>
  <si>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</si>
  <si>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</si>
  <si>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</si>
  <si>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</si>
  <si>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</si>
  <si>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</si>
  <si>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</si>
  <si>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</si>
  <si>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</si>
  <si>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</si>
  <si>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</si>
  <si>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</si>
  <si>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</si>
  <si>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</si>
  <si>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</si>
  <si>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</si>
  <si>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</si>
  <si>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</si>
  <si>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</si>
  <si>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</si>
  <si>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</si>
  <si>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</si>
  <si>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</si>
  <si>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</si>
  <si>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</si>
  <si>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</si>
  <si>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</si>
  <si>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</si>
  <si>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</si>
  <si>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</si>
  <si>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</si>
  <si>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</si>
  <si>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</si>
  <si>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</si>
  <si>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</si>
  <si>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</si>
  <si>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</si>
  <si>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</si>
  <si>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</si>
  <si>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</si>
  <si>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</si>
  <si>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</si>
  <si>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</si>
  <si>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</si>
  <si>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</si>
  <si>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</si>
  <si>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</si>
  <si>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</si>
  <si>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</si>
  <si>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</si>
  <si>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</si>
  <si>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</si>
  <si>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</si>
  <si>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</si>
  <si>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</si>
  <si>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</si>
  <si>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</si>
  <si>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</si>
  <si>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</si>
  <si>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</si>
  <si>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</si>
  <si>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</si>
  <si>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</si>
  <si>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</si>
  <si>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</si>
  <si>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</si>
  <si>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</si>
  <si>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</si>
  <si>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</si>
  <si>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</si>
  <si>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</si>
  <si>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</si>
  <si>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</si>
  <si>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</si>
  <si>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</si>
  <si>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</si>
  <si>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</si>
  <si>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</si>
  <si>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</si>
  <si>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</si>
  <si>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</si>
  <si>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</si>
  <si>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</si>
  <si>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</si>
  <si>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</si>
  <si>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</si>
  <si>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</si>
  <si>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</si>
  <si>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</si>
  <si>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</si>
  <si>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</si>
  <si>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</si>
  <si>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</si>
  <si>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</si>
  <si>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</si>
  <si>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</si>
  <si>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</si>
  <si>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</si>
  <si>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</si>
  <si>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</si>
  <si>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</si>
  <si>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</si>
  <si>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</si>
  <si>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</si>
  <si>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</si>
  <si>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</si>
  <si>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</si>
  <si>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</si>
  <si>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</si>
  <si>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</si>
  <si>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</si>
  <si>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</si>
  <si>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</si>
  <si>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</si>
  <si>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</si>
  <si>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</si>
  <si>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</si>
  <si>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</si>
  <si>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</si>
  <si>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</si>
  <si>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</si>
  <si>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</si>
  <si>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</si>
  <si>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</si>
  <si>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</si>
  <si>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</si>
  <si>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</si>
  <si>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</si>
  <si>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</si>
  <si>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</si>
  <si>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</si>
  <si>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</si>
  <si>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</si>
  <si>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</si>
  <si>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</si>
  <si>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</si>
  <si>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</si>
  <si>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</si>
  <si>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</si>
  <si>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</si>
  <si>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</si>
  <si>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</si>
  <si>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</si>
  <si>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</si>
  <si>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</si>
  <si>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</si>
  <si>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</si>
  <si>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</si>
  <si>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</si>
  <si>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</si>
  <si>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</si>
  <si>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</si>
  <si>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</si>
  <si>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</si>
  <si>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</si>
  <si>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</si>
  <si>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</si>
  <si>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</si>
  <si>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</si>
  <si>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</si>
  <si>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</si>
  <si>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</si>
  <si>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</si>
  <si>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</si>
  <si>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</si>
  <si>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</si>
  <si>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</si>
  <si>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</si>
  <si>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</si>
  <si>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</si>
  <si>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</si>
  <si>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</si>
  <si>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</si>
  <si>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</si>
  <si>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</si>
  <si>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</si>
  <si>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</si>
  <si>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</si>
  <si>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</si>
  <si>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</si>
  <si>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</si>
  <si>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</si>
  <si>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</si>
  <si>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</si>
  <si>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</si>
  <si>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</si>
  <si>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</si>
  <si>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</si>
  <si>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</si>
  <si>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</si>
  <si>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</si>
  <si>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</si>
  <si>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</si>
  <si>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</si>
  <si>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</si>
  <si>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</si>
  <si>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</si>
  <si>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</si>
  <si>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</si>
  <si>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</si>
  <si>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</si>
  <si>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</si>
  <si>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</si>
  <si>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</si>
  <si>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</si>
  <si>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</si>
  <si>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</si>
  <si>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</si>
  <si>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</si>
  <si>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</si>
  <si>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</si>
  <si>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</si>
  <si>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</si>
  <si>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</si>
  <si>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</si>
  <si>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</si>
  <si>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</si>
  <si>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</si>
  <si>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</si>
  <si>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</si>
  <si>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</si>
  <si>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</si>
  <si>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</si>
  <si>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</si>
  <si>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</si>
  <si>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</si>
  <si>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</si>
  <si>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</si>
  <si>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</si>
  <si>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</si>
  <si>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</si>
  <si>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</si>
  <si>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</si>
  <si>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</si>
  <si>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</si>
  <si>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</si>
  <si>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</si>
  <si>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</si>
  <si>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</si>
  <si>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</si>
  <si>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</si>
  <si>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</si>
  <si>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</si>
  <si>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</si>
  <si>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</si>
  <si>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</si>
  <si>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</si>
  <si>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</si>
  <si>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</si>
  <si>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</si>
  <si>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</si>
  <si>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</si>
  <si>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</si>
  <si>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</si>
  <si>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</si>
  <si>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</si>
  <si>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</si>
  <si>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</si>
  <si>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</si>
  <si>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</si>
  <si>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</si>
  <si>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</si>
  <si>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</si>
  <si>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</si>
  <si>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</si>
  <si>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</si>
  <si>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</si>
  <si>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</si>
  <si>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</si>
  <si>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</si>
  <si>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</si>
  <si>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</si>
  <si>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</si>
  <si>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</si>
  <si>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</si>
  <si>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</si>
  <si>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</si>
  <si>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</si>
  <si>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</si>
  <si>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</si>
  <si>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</si>
  <si>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</si>
  <si>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</si>
  <si>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</si>
  <si>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</si>
  <si>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</si>
  <si>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</si>
  <si>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</si>
  <si>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</si>
  <si>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</si>
  <si>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</si>
  <si>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</si>
  <si>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</si>
  <si>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</si>
  <si>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</si>
  <si>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</si>
  <si>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</si>
  <si>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</si>
  <si>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</si>
  <si>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</si>
  <si>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</si>
  <si>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</si>
  <si>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</si>
  <si>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</si>
  <si>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</si>
  <si>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</si>
  <si>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</si>
  <si>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</si>
  <si>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</si>
  <si>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</si>
  <si>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</si>
  <si>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</si>
  <si>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</si>
  <si>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</si>
  <si>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</si>
  <si>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</si>
  <si>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</si>
  <si>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</si>
  <si>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</si>
  <si>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</si>
  <si>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</si>
  <si>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</si>
  <si>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</si>
  <si>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</si>
  <si>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</si>
  <si>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</si>
  <si>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</si>
  <si>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</si>
  <si>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</si>
  <si>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</si>
  <si>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</si>
  <si>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</si>
  <si>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</si>
  <si>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</si>
  <si>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</si>
  <si>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</si>
  <si>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</si>
  <si>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</si>
  <si>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</si>
  <si>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</si>
  <si>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</si>
  <si>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</si>
  <si>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</si>
  <si>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</si>
  <si>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</si>
  <si>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</si>
  <si>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</si>
  <si>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</si>
  <si>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</si>
  <si>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</si>
  <si>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</si>
  <si>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</si>
  <si>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</si>
  <si>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</si>
  <si>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</si>
  <si>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</si>
  <si>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</si>
  <si>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</si>
  <si>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</si>
  <si>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</si>
  <si>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</si>
  <si>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</si>
  <si>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</si>
  <si>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</si>
  <si>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</si>
  <si>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</si>
  <si>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</si>
  <si>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</si>
  <si>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</si>
  <si>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</si>
  <si>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</si>
  <si>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</si>
  <si>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</si>
  <si>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</si>
  <si>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</si>
  <si>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</si>
  <si>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</si>
  <si>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</si>
  <si>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</si>
  <si>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</si>
  <si>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</si>
  <si>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</si>
  <si>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</si>
  <si>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</si>
  <si>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</si>
  <si>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</si>
  <si>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</si>
  <si>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</si>
  <si>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</si>
  <si>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</si>
  <si>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</si>
  <si>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</si>
  <si>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</si>
  <si>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</si>
  <si>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</si>
  <si>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</si>
  <si>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</si>
  <si>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</si>
  <si>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</si>
  <si>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</si>
  <si>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</si>
  <si>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</si>
  <si>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</si>
  <si>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</si>
  <si>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</si>
  <si>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</si>
  <si>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</si>
  <si>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</si>
  <si>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</si>
  <si>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</si>
  <si>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</si>
  <si>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</si>
  <si>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</si>
  <si>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</si>
  <si>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</si>
  <si>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</si>
  <si>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</si>
  <si>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</si>
  <si>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</si>
  <si>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</si>
  <si>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</si>
  <si>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</si>
  <si>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</si>
  <si>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</si>
  <si>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</si>
  <si>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</si>
  <si>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</si>
  <si>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</si>
  <si>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</si>
  <si>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</si>
  <si>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</si>
  <si>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</si>
  <si>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</si>
  <si>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</si>
  <si>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</si>
  <si>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</si>
  <si>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</si>
  <si>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</si>
  <si>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</si>
  <si>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</si>
  <si>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</si>
  <si>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</si>
  <si>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</si>
  <si>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</si>
  <si>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</si>
  <si>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</si>
  <si>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</si>
  <si>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</si>
  <si>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</si>
  <si>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</si>
  <si>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</si>
  <si>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</si>
  <si>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</si>
  <si>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</si>
  <si>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</si>
  <si>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</si>
  <si>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</si>
  <si>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</si>
  <si>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</si>
  <si>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</si>
  <si>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</si>
  <si>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</si>
  <si>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</si>
  <si>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</si>
  <si>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</si>
  <si>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</si>
  <si>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</si>
  <si>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</si>
  <si>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</si>
  <si>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</si>
  <si>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</si>
  <si>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</si>
  <si>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</si>
  <si>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</si>
  <si>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</si>
  <si>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</si>
  <si>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</si>
  <si>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</si>
  <si>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</si>
  <si>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</si>
  <si>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</si>
  <si>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</si>
  <si>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</si>
  <si>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</si>
  <si>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</si>
  <si>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</si>
  <si>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</si>
  <si>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</si>
  <si>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</si>
  <si>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</si>
  <si>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</si>
  <si>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</si>
  <si>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2410 SVEUČILIŠTE U SPLITU - PRIRODOSLOVNO - MATEMATIČKI FAKULTET</t>
  </si>
  <si>
    <t>SRĐANA FERIĆ</t>
  </si>
  <si>
    <t>021/619-206</t>
  </si>
  <si>
    <t>sferic@pmfst.hr</t>
  </si>
  <si>
    <t>SVEUČILIŠTE U SPLITU (2469)</t>
  </si>
  <si>
    <t>HRVATSKA ZAKLADA ZA ZNANOST (52209)</t>
  </si>
  <si>
    <t>SVEUČILIŠTE U SPLITU - FAKULTET GRAĐEVINARSTVA, ARHITEKTURE I GEODEZIJE (2348)</t>
  </si>
  <si>
    <t>SPLIT, 02.12.2022.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</si>
</sst>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topLeftCell="A7" workbookViewId="0">
      <selection activeCell="C4" sqref="C4:E4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1" t="s">
        <v>5277</v>
      </c>
      <c r="D3" s="352"/>
      <c r="E3" s="353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4" t="s">
        <v>5284</v>
      </c>
      <c r="D4" s="355"/>
      <c r="E4" s="356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4" t="s">
        <v>5278</v>
      </c>
      <c r="D5" s="355"/>
      <c r="E5" s="356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4" t="s">
        <v>5279</v>
      </c>
      <c r="D6" s="355"/>
      <c r="E6" s="356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4" t="s">
        <v>5280</v>
      </c>
      <c r="D7" s="355"/>
      <c r="E7" s="356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1" t="s">
        <v>5270</v>
      </c>
      <c r="C9" s="360"/>
      <c r="D9" s="360"/>
      <c r="E9" s="360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1" t="s">
        <v>3</v>
      </c>
      <c r="C11" s="360"/>
      <c r="D11" s="360"/>
      <c r="E11" s="360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7" t="s">
        <v>5082</v>
      </c>
      <c r="C13" s="358"/>
      <c r="D13" s="358"/>
      <c r="E13" s="358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5956655</v>
      </c>
      <c r="D16" s="107">
        <f>+D17+D18</f>
        <v>5841314</v>
      </c>
      <c r="E16" s="107">
        <f>+E17+E18</f>
        <v>5690296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5956655</v>
      </c>
      <c r="D17" s="110">
        <f>+'A.1 PRIHODI'!D30</f>
        <v>5841314</v>
      </c>
      <c r="E17" s="110">
        <f>+'A.1 PRIHODI'!D44</f>
        <v>5690296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5880313</v>
      </c>
      <c r="D19" s="114">
        <f>+D20+D21</f>
        <v>5722960</v>
      </c>
      <c r="E19" s="114">
        <f>+E20+E21</f>
        <v>5623733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5640169</v>
      </c>
      <c r="D20" s="116">
        <f>+'A.2 RASHODI'!D22</f>
        <v>5591129</v>
      </c>
      <c r="E20" s="116">
        <f>+'A.2 RASHODI'!D39</f>
        <v>5498207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240144</v>
      </c>
      <c r="D21" s="116">
        <f>+'A.2 RASHODI'!D30</f>
        <v>131831</v>
      </c>
      <c r="E21" s="116">
        <f>+'A.2 RASHODI'!D47</f>
        <v>125526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76342</v>
      </c>
      <c r="D22" s="107">
        <f>+D16-D19</f>
        <v>118354</v>
      </c>
      <c r="E22" s="107">
        <f>+E16-E19</f>
        <v>66563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9"/>
      <c r="C23" s="360"/>
      <c r="D23" s="360"/>
      <c r="E23" s="360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61" t="s">
        <v>5085</v>
      </c>
      <c r="C24" s="360"/>
      <c r="D24" s="360"/>
      <c r="E24" s="360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515550</v>
      </c>
      <c r="D29" s="115">
        <f>+'Unos prijenosa'!D13</f>
        <v>591892</v>
      </c>
      <c r="E29" s="115">
        <f>+'Unos prijenosa'!D21</f>
        <v>710246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-591892</v>
      </c>
      <c r="D30" s="119">
        <f>+'Unos prijenosa'!D15</f>
        <v>-710246</v>
      </c>
      <c r="E30" s="120">
        <f>+'Unos prijenosa'!D23</f>
        <v>-776809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-76342</v>
      </c>
      <c r="D31" s="114">
        <f t="shared" ref="D31:E31" si="2">+D27-D28+D29+D30</f>
        <v>-118354</v>
      </c>
      <c r="E31" s="114">
        <f t="shared" si="2"/>
        <v>-66563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9"/>
      <c r="C32" s="360"/>
      <c r="D32" s="360"/>
      <c r="E32" s="360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61" t="s">
        <v>5270</v>
      </c>
      <c r="C55" s="360"/>
      <c r="D55" s="360"/>
      <c r="E55" s="360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61" t="s">
        <v>3</v>
      </c>
      <c r="C57" s="360"/>
      <c r="D57" s="360"/>
      <c r="E57" s="360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7" t="s">
        <v>5082</v>
      </c>
      <c r="C59" s="358"/>
      <c r="D59" s="358"/>
      <c r="E59" s="358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44880417.097500004</v>
      </c>
      <c r="D62" s="107">
        <f>+D63+D64</f>
        <v>44011380.333000004</v>
      </c>
      <c r="E62" s="107">
        <f>+E63+E64</f>
        <v>42873535.212000005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44880417.097500004</v>
      </c>
      <c r="D63" s="110">
        <f t="shared" ref="D63:E63" si="3">+D17*7.5345</f>
        <v>44011380.333000004</v>
      </c>
      <c r="E63" s="110">
        <f t="shared" si="3"/>
        <v>42873535.212000005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44305218.298500001</v>
      </c>
      <c r="D65" s="114">
        <f>+D66+D67</f>
        <v>43119642.120000005</v>
      </c>
      <c r="E65" s="114">
        <f>+E66+E67</f>
        <v>42372016.288500004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42495853.330499999</v>
      </c>
      <c r="D66" s="110">
        <f t="shared" si="4"/>
        <v>42126361.450500004</v>
      </c>
      <c r="E66" s="110">
        <f t="shared" si="4"/>
        <v>41426240.641500004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1809364.9680000001</v>
      </c>
      <c r="D67" s="110">
        <f t="shared" si="4"/>
        <v>993280.66950000008</v>
      </c>
      <c r="E67" s="110">
        <f t="shared" si="4"/>
        <v>945775.647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575198.79900000244</v>
      </c>
      <c r="D68" s="107">
        <f>+D62-D65</f>
        <v>891738.21299999952</v>
      </c>
      <c r="E68" s="107">
        <f>+E62-E65</f>
        <v>501518.92350000143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9"/>
      <c r="C69" s="360"/>
      <c r="D69" s="360"/>
      <c r="E69" s="360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61" t="s">
        <v>5085</v>
      </c>
      <c r="C70" s="360"/>
      <c r="D70" s="360"/>
      <c r="E70" s="360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3884411.4750000001</v>
      </c>
      <c r="D75" s="110">
        <f t="shared" si="9"/>
        <v>4459610.2740000002</v>
      </c>
      <c r="E75" s="110">
        <f t="shared" si="9"/>
        <v>5351348.4870000007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-4459610.2740000002</v>
      </c>
      <c r="D76" s="110">
        <f t="shared" si="10"/>
        <v>-5351348.4870000007</v>
      </c>
      <c r="E76" s="110">
        <f t="shared" si="10"/>
        <v>-5852867.4105000002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-575198.79900000012</v>
      </c>
      <c r="D77" s="114">
        <f t="shared" ref="D77:E77" si="11">+D73-D74+D75+D76</f>
        <v>-891738.21300000045</v>
      </c>
      <c r="E77" s="114">
        <f t="shared" si="11"/>
        <v>-501518.92349999957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9"/>
      <c r="C78" s="360"/>
      <c r="D78" s="360"/>
      <c r="E78" s="360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2.3283064365386963E-9</v>
      </c>
      <c r="D79" s="124">
        <f t="shared" ref="D79:E79" si="12">+D68+D77</f>
        <v>-9.3132257461547852E-10</v>
      </c>
      <c r="E79" s="124">
        <f t="shared" si="12"/>
        <v>1.862645149230957E-9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topLeftCell="A13"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topLeftCell="A304" workbookViewId="0">
      <selection activeCell="L24" sqref="L2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426" activePane="bottomRight" state="frozen"/>
      <selection pane="topRight" activeCell="B1" sqref="B1"/>
      <selection pane="bottomLeft" activeCell="A3" sqref="A3"/>
      <selection pane="bottomRight" activeCell="B397" sqref="B397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30" activePane="bottomRight" state="frozen"/>
      <selection pane="topRight" activeCell="C1" sqref="C1"/>
      <selection pane="bottomLeft" activeCell="A4" sqref="A4"/>
      <selection pane="bottomRight" activeCell="A196" sqref="A196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G3" sqref="G3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4442712</v>
      </c>
      <c r="H3" s="128">
        <v>4463959</v>
      </c>
      <c r="I3" s="128">
        <v>4485306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11</v>
      </c>
      <c r="D4" s="83" t="str">
        <f t="shared" si="1"/>
        <v>Opći prihodi i primici</v>
      </c>
      <c r="E4" s="95" t="s">
        <v>650</v>
      </c>
      <c r="F4" s="134" t="str">
        <f t="shared" si="2"/>
        <v>Prihodi iz nadležnog proračuna za financiranje redovne djelatnosti proračunskih korisnika</v>
      </c>
      <c r="G4" s="128">
        <v>518570</v>
      </c>
      <c r="H4" s="128">
        <v>518570</v>
      </c>
      <c r="I4" s="128">
        <v>518570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11</v>
      </c>
      <c r="D5" s="83" t="str">
        <f t="shared" si="1"/>
        <v>Opći prihodi i primici</v>
      </c>
      <c r="E5" s="95" t="s">
        <v>650</v>
      </c>
      <c r="F5" s="134" t="str">
        <f t="shared" si="2"/>
        <v>Prihodi iz nadležnog proračuna za financiranje redovne djelatnosti proračunskih korisnika</v>
      </c>
      <c r="G5" s="128">
        <v>10754</v>
      </c>
      <c r="H5" s="128">
        <v>10754</v>
      </c>
      <c r="I5" s="128">
        <v>10754</v>
      </c>
      <c r="J5" s="95"/>
      <c r="L5" s="86" t="str">
        <f t="shared" si="3"/>
        <v>67</v>
      </c>
      <c r="M5" s="86" t="str">
        <f t="shared" si="4"/>
        <v>671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31</v>
      </c>
      <c r="D6" s="83" t="str">
        <f t="shared" si="1"/>
        <v>Vlastiti prihodi</v>
      </c>
      <c r="E6" s="95">
        <v>6614</v>
      </c>
      <c r="F6" s="134" t="str">
        <f t="shared" si="2"/>
        <v>Prihodi od prodanih proizvoda i robe</v>
      </c>
      <c r="G6" s="128">
        <v>2700</v>
      </c>
      <c r="H6" s="128">
        <v>2700</v>
      </c>
      <c r="I6" s="128">
        <v>2700</v>
      </c>
      <c r="J6" s="95"/>
      <c r="L6" s="86" t="str">
        <f t="shared" si="3"/>
        <v>66</v>
      </c>
      <c r="M6" s="86" t="str">
        <f t="shared" si="4"/>
        <v>661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31</v>
      </c>
      <c r="D7" s="83" t="str">
        <f t="shared" si="1"/>
        <v>Vlastiti prihodi</v>
      </c>
      <c r="E7" s="95">
        <v>6615</v>
      </c>
      <c r="F7" s="134" t="str">
        <f t="shared" si="2"/>
        <v>Prihodi od pruženih usluga</v>
      </c>
      <c r="G7" s="128">
        <v>34000</v>
      </c>
      <c r="H7" s="128">
        <v>34000</v>
      </c>
      <c r="I7" s="128">
        <v>34000</v>
      </c>
      <c r="J7" s="95"/>
      <c r="L7" s="86" t="str">
        <f t="shared" si="3"/>
        <v>66</v>
      </c>
      <c r="M7" s="86" t="str">
        <f t="shared" si="4"/>
        <v>661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43</v>
      </c>
      <c r="D8" s="83" t="str">
        <f t="shared" si="1"/>
        <v>Ostali prihodi za posebne namjene</v>
      </c>
      <c r="E8" s="95">
        <v>65264</v>
      </c>
      <c r="F8" s="134" t="str">
        <f t="shared" si="2"/>
        <v>Sufinanciranje cijene usluge, participacije i slično</v>
      </c>
      <c r="G8" s="128">
        <v>260000</v>
      </c>
      <c r="H8" s="128">
        <v>260000</v>
      </c>
      <c r="I8" s="128">
        <v>260000</v>
      </c>
      <c r="J8" s="95"/>
      <c r="L8" s="86" t="str">
        <f t="shared" si="3"/>
        <v>65</v>
      </c>
      <c r="M8" s="86" t="str">
        <f t="shared" si="4"/>
        <v>652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51</v>
      </c>
      <c r="D9" s="83" t="str">
        <f t="shared" si="1"/>
        <v xml:space="preserve">Pomoći EU </v>
      </c>
      <c r="E9" s="95">
        <v>632311700</v>
      </c>
      <c r="F9" s="134" t="str">
        <f t="shared" si="2"/>
        <v>Tekuće pomoći od institucija i tijela EU - ostalo</v>
      </c>
      <c r="G9" s="128">
        <v>160125</v>
      </c>
      <c r="H9" s="128">
        <v>157625</v>
      </c>
      <c r="I9" s="128">
        <v>110563</v>
      </c>
      <c r="J9" s="95"/>
      <c r="L9" s="86" t="str">
        <f t="shared" si="3"/>
        <v>63</v>
      </c>
      <c r="M9" s="86" t="str">
        <f t="shared" si="4"/>
        <v>632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52</v>
      </c>
      <c r="D10" s="83" t="str">
        <f t="shared" si="1"/>
        <v xml:space="preserve">Ostale pomoći i darovnice </v>
      </c>
      <c r="E10" s="95">
        <v>6393</v>
      </c>
      <c r="F10" s="134" t="str">
        <f t="shared" si="2"/>
        <v>Tekući prijenosi između proračunskih korisnika istog proračuna temeljem prijenosa EU sredstava</v>
      </c>
      <c r="G10" s="128">
        <v>66631</v>
      </c>
      <c r="H10" s="128">
        <v>18675</v>
      </c>
      <c r="I10" s="128">
        <v>2455</v>
      </c>
      <c r="J10" s="95" t="s">
        <v>5281</v>
      </c>
      <c r="L10" s="86" t="str">
        <f t="shared" si="3"/>
        <v>63</v>
      </c>
      <c r="M10" s="86" t="str">
        <f t="shared" si="4"/>
        <v>639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52</v>
      </c>
      <c r="D11" s="83" t="str">
        <f t="shared" si="1"/>
        <v xml:space="preserve">Ostale pomoći i darovnice </v>
      </c>
      <c r="E11" s="95">
        <v>6391</v>
      </c>
      <c r="F11" s="134" t="str">
        <f t="shared" si="2"/>
        <v>Tekući prijenosi između proračunskih korisnika istog proračuna</v>
      </c>
      <c r="G11" s="128">
        <v>45823</v>
      </c>
      <c r="H11" s="128">
        <v>48252</v>
      </c>
      <c r="I11" s="128">
        <v>27834</v>
      </c>
      <c r="J11" s="95" t="s">
        <v>5282</v>
      </c>
      <c r="L11" s="86" t="str">
        <f t="shared" si="3"/>
        <v>63</v>
      </c>
      <c r="M11" s="86" t="str">
        <f t="shared" si="4"/>
        <v>639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52</v>
      </c>
      <c r="D12" s="83" t="str">
        <f t="shared" si="1"/>
        <v xml:space="preserve">Ostale pomoći i darovnice </v>
      </c>
      <c r="E12" s="95">
        <v>6391</v>
      </c>
      <c r="F12" s="134" t="str">
        <f t="shared" si="2"/>
        <v>Tekući prijenosi između proračunskih korisnika istog proračuna</v>
      </c>
      <c r="G12" s="128">
        <v>216713</v>
      </c>
      <c r="H12" s="128">
        <v>132483</v>
      </c>
      <c r="I12" s="128">
        <v>43818</v>
      </c>
      <c r="J12" s="95" t="s">
        <v>5282</v>
      </c>
      <c r="L12" s="86" t="str">
        <f t="shared" si="3"/>
        <v>63</v>
      </c>
      <c r="M12" s="86" t="str">
        <f t="shared" si="4"/>
        <v>639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08006</v>
      </c>
      <c r="B13" s="84" t="str">
        <f>IF(E13="","",VLOOKUP('OPĆI DIO'!$C$3,'OPĆI DIO'!$L$6:$U$138,9,FALSE))</f>
        <v>Sveučilišta i veleučilišta u Republici Hrvatskoj</v>
      </c>
      <c r="C13" s="130">
        <f t="shared" si="0"/>
        <v>52</v>
      </c>
      <c r="D13" s="83" t="str">
        <f t="shared" si="1"/>
        <v xml:space="preserve">Ostale pomoći i darovnice </v>
      </c>
      <c r="E13" s="95">
        <v>6393</v>
      </c>
      <c r="F13" s="134" t="str">
        <f t="shared" si="2"/>
        <v>Tekući prijenosi između proračunskih korisnika istog proračuna temeljem prijenosa EU sredstava</v>
      </c>
      <c r="G13" s="128">
        <v>2654</v>
      </c>
      <c r="H13" s="128">
        <v>0</v>
      </c>
      <c r="I13" s="128">
        <v>0</v>
      </c>
      <c r="J13" s="95" t="s">
        <v>5283</v>
      </c>
      <c r="L13" s="86" t="str">
        <f t="shared" si="3"/>
        <v>63</v>
      </c>
      <c r="M13" s="86" t="str">
        <f t="shared" si="4"/>
        <v>639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08006</v>
      </c>
      <c r="B14" s="84" t="str">
        <f>IF(E14="","",VLOOKUP('OPĆI DIO'!$C$3,'OPĆI DIO'!$L$6:$U$138,9,FALSE))</f>
        <v>Sveučilišta i veleučilišta u Republici Hrvatskoj</v>
      </c>
      <c r="C14" s="130">
        <f t="shared" si="0"/>
        <v>52</v>
      </c>
      <c r="D14" s="83" t="str">
        <f t="shared" si="1"/>
        <v xml:space="preserve">Ostale pomoći i darovnice </v>
      </c>
      <c r="E14" s="95">
        <v>6391</v>
      </c>
      <c r="F14" s="134" t="str">
        <f t="shared" si="2"/>
        <v>Tekući prijenosi između proračunskih korisnika istog proračuna</v>
      </c>
      <c r="G14" s="128">
        <v>15120</v>
      </c>
      <c r="H14" s="128">
        <v>15120</v>
      </c>
      <c r="I14" s="128">
        <v>15120</v>
      </c>
      <c r="J14" s="95" t="s">
        <v>5281</v>
      </c>
      <c r="L14" s="86" t="str">
        <f t="shared" si="3"/>
        <v>63</v>
      </c>
      <c r="M14" s="86" t="str">
        <f t="shared" si="4"/>
        <v>639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08006</v>
      </c>
      <c r="B15" s="84" t="str">
        <f>IF(E15="","",VLOOKUP('OPĆI DIO'!$C$3,'OPĆI DIO'!$L$6:$U$138,9,FALSE))</f>
        <v>Sveučilišta i veleučilišta u Republici Hrvatskoj</v>
      </c>
      <c r="C15" s="130">
        <f t="shared" si="0"/>
        <v>52</v>
      </c>
      <c r="D15" s="83" t="str">
        <f t="shared" si="1"/>
        <v xml:space="preserve">Ostale pomoći i darovnice </v>
      </c>
      <c r="E15" s="95">
        <v>632112000</v>
      </c>
      <c r="F15" s="134" t="str">
        <f t="shared" si="2"/>
        <v>Tekuće pomoći od međunarodnih organizacija</v>
      </c>
      <c r="G15" s="128">
        <v>179176</v>
      </c>
      <c r="H15" s="128">
        <v>179176</v>
      </c>
      <c r="I15" s="128">
        <v>179176</v>
      </c>
      <c r="J15" s="95"/>
      <c r="L15" s="86" t="str">
        <f t="shared" si="3"/>
        <v>63</v>
      </c>
      <c r="M15" s="86" t="str">
        <f t="shared" si="4"/>
        <v>632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>08006</v>
      </c>
      <c r="B16" s="84" t="str">
        <f>IF(E16="","",VLOOKUP('OPĆI DIO'!$C$3,'OPĆI DIO'!$L$6:$U$138,9,FALSE))</f>
        <v>Sveučilišta i veleučilišta u Republici Hrvatskoj</v>
      </c>
      <c r="C16" s="130">
        <f t="shared" si="0"/>
        <v>61</v>
      </c>
      <c r="D16" s="83" t="str">
        <f t="shared" si="1"/>
        <v xml:space="preserve">Donacije </v>
      </c>
      <c r="E16" s="95">
        <v>663130000</v>
      </c>
      <c r="F16" s="134" t="str">
        <f t="shared" si="2"/>
        <v>Tekuće donacije od trgovačkih društava</v>
      </c>
      <c r="G16" s="128">
        <v>1677</v>
      </c>
      <c r="H16" s="128">
        <v>0</v>
      </c>
      <c r="I16" s="128">
        <v>0</v>
      </c>
      <c r="J16" s="95"/>
      <c r="L16" s="86" t="str">
        <f t="shared" si="3"/>
        <v>66</v>
      </c>
      <c r="M16" s="86" t="str">
        <f t="shared" si="4"/>
        <v>663</v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262536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7"/>
  <sheetViews>
    <sheetView showGridLines="0" zoomScale="90" zoomScaleNormal="90" workbookViewId="0">
      <pane ySplit="2" topLeftCell="A81" activePane="bottomLeft" state="frozen"/>
      <selection pane="bottomLeft" activeCell="G9" sqref="G9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63</v>
      </c>
      <c r="H3" s="91" t="str">
        <f>IFERROR(VLOOKUP(G3,$AB$6:$AC$327,2,FALSE),"")</f>
        <v>REDOVNA DJELATNOST SVEUČILIŠTA U SPLITU</v>
      </c>
      <c r="I3" s="91" t="str">
        <f>IFERROR(VLOOKUP(G3,$AB$6:$AF$327,3,FALSE),"")</f>
        <v>0942</v>
      </c>
      <c r="J3" s="128">
        <v>3657470</v>
      </c>
      <c r="K3" s="128">
        <v>3674957</v>
      </c>
      <c r="L3" s="128">
        <v>3692535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3114</v>
      </c>
      <c r="F4" s="91" t="str">
        <f t="shared" ref="F4:F67" si="2">IFERROR(VLOOKUP(E4,$V$5:$X$129,2,FALSE),"")</f>
        <v>Plaće za posebne uvjete rada</v>
      </c>
      <c r="G4" s="129" t="s">
        <v>63</v>
      </c>
      <c r="H4" s="91" t="str">
        <f t="shared" ref="H4:H67" si="3">IFERROR(VLOOKUP(G4,$AB$6:$AC$327,2,FALSE),"")</f>
        <v>REDOVNA DJELATNOST SVEUČILIŠTA U SPLITU</v>
      </c>
      <c r="I4" s="91" t="str">
        <f t="shared" ref="I4:I67" si="4">IFERROR(VLOOKUP(G4,$AB$6:$AF$327,3,FALSE),"")</f>
        <v>0942</v>
      </c>
      <c r="J4" s="128">
        <v>2752</v>
      </c>
      <c r="K4" s="128">
        <v>2765</v>
      </c>
      <c r="L4" s="128">
        <v>2779</v>
      </c>
      <c r="M4" s="95"/>
      <c r="O4" s="86" t="str">
        <f t="shared" ref="O4:O67" si="5">LEFT(E4,3)</f>
        <v>311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3121</v>
      </c>
      <c r="F5" s="91" t="str">
        <f t="shared" si="2"/>
        <v>Ostali rashodi za zaposlene</v>
      </c>
      <c r="G5" s="129" t="s">
        <v>63</v>
      </c>
      <c r="H5" s="91" t="str">
        <f t="shared" si="3"/>
        <v>REDOVNA DJELATNOST SVEUČILIŠTA U SPLITU</v>
      </c>
      <c r="I5" s="91" t="str">
        <f t="shared" si="4"/>
        <v>0942</v>
      </c>
      <c r="J5" s="128">
        <v>110121</v>
      </c>
      <c r="K5" s="128">
        <v>110647</v>
      </c>
      <c r="L5" s="128">
        <v>111177</v>
      </c>
      <c r="M5" s="95"/>
      <c r="O5" s="86" t="str">
        <f t="shared" si="5"/>
        <v>312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3132</v>
      </c>
      <c r="F6" s="91" t="str">
        <f t="shared" si="2"/>
        <v>Doprinosi za obvezno zdravstveno osiguranje</v>
      </c>
      <c r="G6" s="129" t="s">
        <v>63</v>
      </c>
      <c r="H6" s="91" t="str">
        <f t="shared" si="3"/>
        <v>REDOVNA DJELATNOST SVEUČILIŠTA U SPLITU</v>
      </c>
      <c r="I6" s="91" t="str">
        <f t="shared" si="4"/>
        <v>0942</v>
      </c>
      <c r="J6" s="128">
        <v>603936</v>
      </c>
      <c r="K6" s="128">
        <v>606830</v>
      </c>
      <c r="L6" s="128">
        <v>609726</v>
      </c>
      <c r="M6" s="95"/>
      <c r="O6" s="86" t="str">
        <f t="shared" si="5"/>
        <v>313</v>
      </c>
      <c r="P6" s="86" t="str">
        <f t="shared" si="6"/>
        <v>31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3212</v>
      </c>
      <c r="F7" s="91" t="str">
        <f t="shared" si="2"/>
        <v>Naknade za prijevoz, za rad na terenu i odvojeni život</v>
      </c>
      <c r="G7" s="129" t="s">
        <v>63</v>
      </c>
      <c r="H7" s="91" t="str">
        <f t="shared" si="3"/>
        <v>REDOVNA DJELATNOST SVEUČILIŠTA U SPLITU</v>
      </c>
      <c r="I7" s="91" t="str">
        <f t="shared" si="4"/>
        <v>0942</v>
      </c>
      <c r="J7" s="128">
        <v>49990</v>
      </c>
      <c r="K7" s="128">
        <v>50229</v>
      </c>
      <c r="L7" s="128">
        <v>50469</v>
      </c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3236</v>
      </c>
      <c r="F8" s="91" t="str">
        <f t="shared" si="2"/>
        <v>Zdravstvene i veterinarske usluge</v>
      </c>
      <c r="G8" s="129" t="s">
        <v>63</v>
      </c>
      <c r="H8" s="91" t="str">
        <f t="shared" si="3"/>
        <v>REDOVNA DJELATNOST SVEUČILIŠTA U SPLITU</v>
      </c>
      <c r="I8" s="91" t="str">
        <f t="shared" si="4"/>
        <v>0942</v>
      </c>
      <c r="J8" s="128">
        <v>13157</v>
      </c>
      <c r="K8" s="128">
        <v>13220</v>
      </c>
      <c r="L8" s="128">
        <v>13283</v>
      </c>
      <c r="M8" s="95"/>
      <c r="O8" s="86" t="str">
        <f t="shared" si="5"/>
        <v>323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3295</v>
      </c>
      <c r="F9" s="91" t="str">
        <f t="shared" si="2"/>
        <v>Pristojbe i naknade</v>
      </c>
      <c r="G9" s="129" t="s">
        <v>63</v>
      </c>
      <c r="H9" s="91" t="str">
        <f t="shared" si="3"/>
        <v>REDOVNA DJELATNOST SVEUČILIŠTA U SPLITU</v>
      </c>
      <c r="I9" s="91" t="str">
        <f t="shared" si="4"/>
        <v>0942</v>
      </c>
      <c r="J9" s="128">
        <v>5286</v>
      </c>
      <c r="K9" s="128">
        <v>5311</v>
      </c>
      <c r="L9" s="128">
        <v>5337</v>
      </c>
      <c r="M9" s="95"/>
      <c r="O9" s="86" t="str">
        <f t="shared" si="5"/>
        <v>329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3237</v>
      </c>
      <c r="F10" s="91" t="str">
        <f t="shared" si="2"/>
        <v>Intelektualne i osobne usluge</v>
      </c>
      <c r="G10" s="129" t="s">
        <v>675</v>
      </c>
      <c r="H10" s="91" t="str">
        <f t="shared" si="3"/>
        <v>PROGRAMI VJEŽBAONICA VISOKIH UČILIŠTA</v>
      </c>
      <c r="I10" s="91" t="str">
        <f t="shared" si="4"/>
        <v>0942</v>
      </c>
      <c r="J10" s="128">
        <v>10754</v>
      </c>
      <c r="K10" s="128">
        <v>10754</v>
      </c>
      <c r="L10" s="128">
        <v>10754</v>
      </c>
      <c r="M10" s="95"/>
      <c r="O10" s="86" t="str">
        <f t="shared" si="5"/>
        <v>323</v>
      </c>
      <c r="P10" s="86" t="str">
        <f t="shared" si="6"/>
        <v>32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3111</v>
      </c>
      <c r="F11" s="91" t="str">
        <f t="shared" si="2"/>
        <v>Plaće za redovan rad</v>
      </c>
      <c r="G11" s="129" t="s">
        <v>673</v>
      </c>
      <c r="H11" s="91" t="str">
        <f t="shared" si="3"/>
        <v>PROGRAMSKO FINANCIRANJE JAVNIH VISOKIH UČILIŠTA</v>
      </c>
      <c r="I11" s="91" t="str">
        <f t="shared" si="4"/>
        <v>0942</v>
      </c>
      <c r="J11" s="128">
        <v>15000</v>
      </c>
      <c r="K11" s="128">
        <v>15000</v>
      </c>
      <c r="L11" s="128">
        <v>15000</v>
      </c>
      <c r="M11" s="95"/>
      <c r="O11" s="86" t="str">
        <f t="shared" si="5"/>
        <v>311</v>
      </c>
      <c r="P11" s="86" t="str">
        <f t="shared" si="6"/>
        <v>31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3132</v>
      </c>
      <c r="F12" s="91" t="str">
        <f t="shared" si="2"/>
        <v>Doprinosi za obvezno zdravstveno osiguranje</v>
      </c>
      <c r="G12" s="129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2475</v>
      </c>
      <c r="K12" s="128">
        <v>2475</v>
      </c>
      <c r="L12" s="128">
        <v>2475</v>
      </c>
      <c r="M12" s="95"/>
      <c r="O12" s="86" t="str">
        <f t="shared" si="5"/>
        <v>313</v>
      </c>
      <c r="P12" s="86" t="str">
        <f t="shared" si="6"/>
        <v>31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3211</v>
      </c>
      <c r="F13" s="91" t="str">
        <f t="shared" si="2"/>
        <v>Službena putovanja</v>
      </c>
      <c r="G13" s="129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v>82314</v>
      </c>
      <c r="K13" s="128">
        <v>82314</v>
      </c>
      <c r="L13" s="128">
        <v>82314</v>
      </c>
      <c r="M13" s="95"/>
      <c r="O13" s="86" t="str">
        <f t="shared" si="5"/>
        <v>321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3213</v>
      </c>
      <c r="F14" s="91" t="str">
        <f t="shared" si="2"/>
        <v>Stručno usavršavanje zaposlenika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21497</v>
      </c>
      <c r="K14" s="128">
        <v>21497</v>
      </c>
      <c r="L14" s="128">
        <v>21497</v>
      </c>
      <c r="M14" s="95"/>
      <c r="O14" s="86" t="str">
        <f t="shared" si="5"/>
        <v>321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3221</v>
      </c>
      <c r="F15" s="91" t="str">
        <f t="shared" si="2"/>
        <v>Uredski materijal i ostali materijalni rashodi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34970</v>
      </c>
      <c r="K15" s="128">
        <v>34970</v>
      </c>
      <c r="L15" s="128">
        <v>34970</v>
      </c>
      <c r="M15" s="95"/>
      <c r="O15" s="86" t="str">
        <f t="shared" si="5"/>
        <v>322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3223</v>
      </c>
      <c r="F16" s="91" t="str">
        <f t="shared" si="2"/>
        <v>Energija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162408</v>
      </c>
      <c r="K16" s="128">
        <v>162408</v>
      </c>
      <c r="L16" s="128">
        <v>162408</v>
      </c>
      <c r="M16" s="95"/>
      <c r="O16" s="86" t="str">
        <f t="shared" si="5"/>
        <v>322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3224</v>
      </c>
      <c r="F17" s="91" t="str">
        <f t="shared" si="2"/>
        <v>Materijal i dijelovi za tekuće i investicijsko održavanje</v>
      </c>
      <c r="G17" s="129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6140</v>
      </c>
      <c r="K17" s="128">
        <v>6140</v>
      </c>
      <c r="L17" s="128">
        <v>6140</v>
      </c>
      <c r="M17" s="95"/>
      <c r="O17" s="86" t="str">
        <f t="shared" si="5"/>
        <v>322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3225</v>
      </c>
      <c r="F18" s="91" t="str">
        <f t="shared" si="2"/>
        <v>Sitni inventar i auto gume</v>
      </c>
      <c r="G18" s="129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300</v>
      </c>
      <c r="K18" s="128">
        <v>300</v>
      </c>
      <c r="L18" s="128">
        <v>300</v>
      </c>
      <c r="M18" s="95"/>
      <c r="O18" s="86" t="str">
        <f t="shared" si="5"/>
        <v>322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3227</v>
      </c>
      <c r="F19" s="91" t="str">
        <f t="shared" si="2"/>
        <v>Službena, radna i zaštitna odjeća i obuća</v>
      </c>
      <c r="G19" s="129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v>3700</v>
      </c>
      <c r="K19" s="128">
        <v>3700</v>
      </c>
      <c r="L19" s="128">
        <v>3700</v>
      </c>
      <c r="M19" s="95"/>
      <c r="O19" s="86" t="str">
        <f t="shared" si="5"/>
        <v>322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3231</v>
      </c>
      <c r="F20" s="91" t="str">
        <f t="shared" si="2"/>
        <v>Usluge telefona, pošte i prijevoza</v>
      </c>
      <c r="G20" s="129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6552</v>
      </c>
      <c r="K20" s="128">
        <v>6552</v>
      </c>
      <c r="L20" s="128">
        <v>6552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3232</v>
      </c>
      <c r="F21" s="91" t="str">
        <f t="shared" si="2"/>
        <v>Usluge tekućeg i investicijskog održavanja</v>
      </c>
      <c r="G21" s="129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29020</v>
      </c>
      <c r="K21" s="128">
        <v>29020</v>
      </c>
      <c r="L21" s="128">
        <v>29020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3233</v>
      </c>
      <c r="F22" s="91" t="str">
        <f t="shared" si="2"/>
        <v>Usluge promidžbe i informiranja</v>
      </c>
      <c r="G22" s="129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5641</v>
      </c>
      <c r="K22" s="128">
        <v>5641</v>
      </c>
      <c r="L22" s="128">
        <v>5641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3234</v>
      </c>
      <c r="F23" s="91" t="str">
        <f t="shared" si="2"/>
        <v>Komunalne usluge</v>
      </c>
      <c r="G23" s="129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22063</v>
      </c>
      <c r="K23" s="128">
        <v>22063</v>
      </c>
      <c r="L23" s="128">
        <v>22063</v>
      </c>
      <c r="M23" s="95"/>
      <c r="O23" s="86" t="str">
        <f t="shared" si="5"/>
        <v>323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3235</v>
      </c>
      <c r="F24" s="91" t="str">
        <f t="shared" si="2"/>
        <v>Zakupnine i najamnine</v>
      </c>
      <c r="G24" s="129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8942</v>
      </c>
      <c r="K24" s="128">
        <v>8942</v>
      </c>
      <c r="L24" s="128">
        <v>8942</v>
      </c>
      <c r="M24" s="95"/>
      <c r="O24" s="86" t="str">
        <f t="shared" si="5"/>
        <v>323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3236</v>
      </c>
      <c r="F25" s="91" t="str">
        <f t="shared" si="2"/>
        <v>Zdravstvene i veterinarske usluge</v>
      </c>
      <c r="G25" s="129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800</v>
      </c>
      <c r="K25" s="128">
        <v>800</v>
      </c>
      <c r="L25" s="128">
        <v>800</v>
      </c>
      <c r="M25" s="95"/>
      <c r="O25" s="86" t="str">
        <f t="shared" si="5"/>
        <v>323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3237</v>
      </c>
      <c r="F26" s="91" t="str">
        <f t="shared" si="2"/>
        <v>Intelektualne i osobne usluge</v>
      </c>
      <c r="G26" s="129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v>32684</v>
      </c>
      <c r="K26" s="128">
        <v>32684</v>
      </c>
      <c r="L26" s="128">
        <v>32684</v>
      </c>
      <c r="M26" s="95"/>
      <c r="O26" s="86" t="str">
        <f t="shared" si="5"/>
        <v>323</v>
      </c>
      <c r="P26" s="86" t="str">
        <f t="shared" si="6"/>
        <v>32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3238</v>
      </c>
      <c r="F27" s="91" t="str">
        <f t="shared" si="2"/>
        <v>Računalne usluge</v>
      </c>
      <c r="G27" s="129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1802</v>
      </c>
      <c r="K27" s="128">
        <v>1802</v>
      </c>
      <c r="L27" s="128">
        <v>1802</v>
      </c>
      <c r="M27" s="95"/>
      <c r="O27" s="86" t="str">
        <f t="shared" si="5"/>
        <v>323</v>
      </c>
      <c r="P27" s="86" t="str">
        <f t="shared" si="6"/>
        <v>32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11</v>
      </c>
      <c r="D28" s="91" t="str">
        <f t="shared" si="1"/>
        <v>Opći prihodi i primici</v>
      </c>
      <c r="E28" s="96">
        <v>3239</v>
      </c>
      <c r="F28" s="91" t="str">
        <f t="shared" si="2"/>
        <v>Ostale usluge</v>
      </c>
      <c r="G28" s="129" t="s">
        <v>673</v>
      </c>
      <c r="H28" s="91" t="str">
        <f t="shared" si="3"/>
        <v>PROGRAMSKO FINANCIRANJE JAVNIH VISOKIH UČILIŠTA</v>
      </c>
      <c r="I28" s="91" t="str">
        <f t="shared" si="4"/>
        <v>0942</v>
      </c>
      <c r="J28" s="128">
        <v>18515</v>
      </c>
      <c r="K28" s="128">
        <v>17720</v>
      </c>
      <c r="L28" s="128">
        <v>17720</v>
      </c>
      <c r="M28" s="95"/>
      <c r="O28" s="86" t="str">
        <f t="shared" si="5"/>
        <v>323</v>
      </c>
      <c r="P28" s="86" t="str">
        <f t="shared" si="6"/>
        <v>32</v>
      </c>
      <c r="Q28" s="86" t="str">
        <f t="shared" si="7"/>
        <v>11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11</v>
      </c>
      <c r="D29" s="91" t="str">
        <f t="shared" si="1"/>
        <v>Opći prihodi i primici</v>
      </c>
      <c r="E29" s="96">
        <v>3241</v>
      </c>
      <c r="F29" s="91" t="str">
        <f t="shared" si="2"/>
        <v>Naknade troškova osobama izvan radnog odnosa</v>
      </c>
      <c r="G29" s="129" t="s">
        <v>673</v>
      </c>
      <c r="H29" s="91" t="str">
        <f t="shared" si="3"/>
        <v>PROGRAMSKO FINANCIRANJE JAVNIH VISOKIH UČILIŠTA</v>
      </c>
      <c r="I29" s="91" t="str">
        <f t="shared" si="4"/>
        <v>0942</v>
      </c>
      <c r="J29" s="128">
        <v>7120</v>
      </c>
      <c r="K29" s="128">
        <v>7120</v>
      </c>
      <c r="L29" s="128">
        <v>7120</v>
      </c>
      <c r="M29" s="95"/>
      <c r="O29" s="86" t="str">
        <f t="shared" si="5"/>
        <v>324</v>
      </c>
      <c r="P29" s="86" t="str">
        <f t="shared" si="6"/>
        <v>32</v>
      </c>
      <c r="Q29" s="86" t="str">
        <f t="shared" si="7"/>
        <v>11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11</v>
      </c>
      <c r="D30" s="91" t="str">
        <f t="shared" si="1"/>
        <v>Opći prihodi i primici</v>
      </c>
      <c r="E30" s="96">
        <v>3294</v>
      </c>
      <c r="F30" s="91" t="str">
        <f t="shared" si="2"/>
        <v>Članarine i norme</v>
      </c>
      <c r="G30" s="129" t="s">
        <v>673</v>
      </c>
      <c r="H30" s="91" t="str">
        <f t="shared" si="3"/>
        <v>PROGRAMSKO FINANCIRANJE JAVNIH VISOKIH UČILIŠTA</v>
      </c>
      <c r="I30" s="91" t="str">
        <f t="shared" si="4"/>
        <v>0942</v>
      </c>
      <c r="J30" s="128">
        <v>400</v>
      </c>
      <c r="K30" s="128">
        <v>400</v>
      </c>
      <c r="L30" s="128">
        <v>400</v>
      </c>
      <c r="M30" s="95"/>
      <c r="O30" s="86" t="str">
        <f t="shared" si="5"/>
        <v>329</v>
      </c>
      <c r="P30" s="86" t="str">
        <f t="shared" si="6"/>
        <v>32</v>
      </c>
      <c r="Q30" s="86" t="str">
        <f t="shared" si="7"/>
        <v>11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11</v>
      </c>
      <c r="D31" s="91" t="str">
        <f t="shared" si="1"/>
        <v>Opći prihodi i primici</v>
      </c>
      <c r="E31" s="96">
        <v>3299</v>
      </c>
      <c r="F31" s="91" t="str">
        <f t="shared" si="2"/>
        <v>Ostali nespomenuti rashodi poslovanja</v>
      </c>
      <c r="G31" s="129" t="s">
        <v>673</v>
      </c>
      <c r="H31" s="91" t="str">
        <f t="shared" si="3"/>
        <v>PROGRAMSKO FINANCIRANJE JAVNIH VISOKIH UČILIŠTA</v>
      </c>
      <c r="I31" s="91" t="str">
        <f t="shared" si="4"/>
        <v>0942</v>
      </c>
      <c r="J31" s="128">
        <v>400</v>
      </c>
      <c r="K31" s="128">
        <v>400</v>
      </c>
      <c r="L31" s="128">
        <v>400</v>
      </c>
      <c r="M31" s="95"/>
      <c r="O31" s="86" t="str">
        <f t="shared" si="5"/>
        <v>329</v>
      </c>
      <c r="P31" s="86" t="str">
        <f t="shared" si="6"/>
        <v>32</v>
      </c>
      <c r="Q31" s="86" t="str">
        <f t="shared" si="7"/>
        <v>11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11</v>
      </c>
      <c r="D32" s="91" t="str">
        <f t="shared" si="1"/>
        <v>Opći prihodi i primici</v>
      </c>
      <c r="E32" s="96">
        <v>3431</v>
      </c>
      <c r="F32" s="91" t="str">
        <f t="shared" si="2"/>
        <v>Bankarske usluge i usluge platnog prometa</v>
      </c>
      <c r="G32" s="129" t="s">
        <v>673</v>
      </c>
      <c r="H32" s="91" t="str">
        <f t="shared" si="3"/>
        <v>PROGRAMSKO FINANCIRANJE JAVNIH VISOKIH UČILIŠTA</v>
      </c>
      <c r="I32" s="91" t="str">
        <f t="shared" si="4"/>
        <v>0942</v>
      </c>
      <c r="J32" s="128">
        <v>1865</v>
      </c>
      <c r="K32" s="128">
        <v>1865</v>
      </c>
      <c r="L32" s="128">
        <v>1865</v>
      </c>
      <c r="M32" s="95"/>
      <c r="O32" s="86" t="str">
        <f t="shared" si="5"/>
        <v>343</v>
      </c>
      <c r="P32" s="86" t="str">
        <f t="shared" si="6"/>
        <v>34</v>
      </c>
      <c r="Q32" s="86" t="str">
        <f t="shared" si="7"/>
        <v>11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11</v>
      </c>
      <c r="D33" s="91" t="str">
        <f t="shared" si="1"/>
        <v>Opći prihodi i primici</v>
      </c>
      <c r="E33" s="96">
        <v>3433</v>
      </c>
      <c r="F33" s="91" t="str">
        <f t="shared" si="2"/>
        <v>Zatezne kamate</v>
      </c>
      <c r="G33" s="129" t="s">
        <v>673</v>
      </c>
      <c r="H33" s="91" t="str">
        <f t="shared" si="3"/>
        <v>PROGRAMSKO FINANCIRANJE JAVNIH VISOKIH UČILIŠTA</v>
      </c>
      <c r="I33" s="91" t="str">
        <f t="shared" si="4"/>
        <v>0942</v>
      </c>
      <c r="J33" s="128">
        <v>257</v>
      </c>
      <c r="K33" s="128">
        <v>257</v>
      </c>
      <c r="L33" s="128">
        <v>257</v>
      </c>
      <c r="M33" s="95"/>
      <c r="O33" s="86" t="str">
        <f t="shared" si="5"/>
        <v>343</v>
      </c>
      <c r="P33" s="86" t="str">
        <f t="shared" si="6"/>
        <v>34</v>
      </c>
      <c r="Q33" s="86" t="str">
        <f t="shared" si="7"/>
        <v>11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11</v>
      </c>
      <c r="D34" s="91" t="str">
        <f t="shared" si="1"/>
        <v>Opći prihodi i primici</v>
      </c>
      <c r="E34" s="96">
        <v>4124</v>
      </c>
      <c r="F34" s="91" t="str">
        <f t="shared" si="2"/>
        <v>Ostala prava</v>
      </c>
      <c r="G34" s="129" t="s">
        <v>673</v>
      </c>
      <c r="H34" s="91" t="str">
        <f t="shared" si="3"/>
        <v>PROGRAMSKO FINANCIRANJE JAVNIH VISOKIH UČILIŠTA</v>
      </c>
      <c r="I34" s="91" t="str">
        <f t="shared" si="4"/>
        <v>0942</v>
      </c>
      <c r="J34" s="128">
        <v>5000</v>
      </c>
      <c r="K34" s="128">
        <v>4000</v>
      </c>
      <c r="L34" s="128">
        <v>4000</v>
      </c>
      <c r="M34" s="95"/>
      <c r="O34" s="86" t="str">
        <f t="shared" si="5"/>
        <v>412</v>
      </c>
      <c r="P34" s="86" t="str">
        <f t="shared" si="6"/>
        <v>41</v>
      </c>
      <c r="Q34" s="86" t="str">
        <f t="shared" si="7"/>
        <v>11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11</v>
      </c>
      <c r="D35" s="91" t="str">
        <f t="shared" si="1"/>
        <v>Opći prihodi i primici</v>
      </c>
      <c r="E35" s="96">
        <v>4221</v>
      </c>
      <c r="F35" s="91" t="str">
        <f t="shared" si="2"/>
        <v>Uredska oprema i namještaj</v>
      </c>
      <c r="G35" s="129" t="s">
        <v>673</v>
      </c>
      <c r="H35" s="91" t="str">
        <f t="shared" si="3"/>
        <v>PROGRAMSKO FINANCIRANJE JAVNIH VISOKIH UČILIŠTA</v>
      </c>
      <c r="I35" s="91" t="str">
        <f t="shared" si="4"/>
        <v>0942</v>
      </c>
      <c r="J35" s="128">
        <v>25000</v>
      </c>
      <c r="K35" s="128">
        <v>25000</v>
      </c>
      <c r="L35" s="128">
        <v>25000</v>
      </c>
      <c r="M35" s="95"/>
      <c r="O35" s="86" t="str">
        <f t="shared" si="5"/>
        <v>422</v>
      </c>
      <c r="P35" s="86" t="str">
        <f t="shared" si="6"/>
        <v>42</v>
      </c>
      <c r="Q35" s="86" t="str">
        <f t="shared" si="7"/>
        <v>11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11</v>
      </c>
      <c r="D36" s="91" t="str">
        <f t="shared" si="1"/>
        <v>Opći prihodi i primici</v>
      </c>
      <c r="E36" s="96">
        <v>4222</v>
      </c>
      <c r="F36" s="91" t="str">
        <f t="shared" si="2"/>
        <v>Komunikacijska oprema</v>
      </c>
      <c r="G36" s="129" t="s">
        <v>673</v>
      </c>
      <c r="H36" s="91" t="str">
        <f t="shared" si="3"/>
        <v>PROGRAMSKO FINANCIRANJE JAVNIH VISOKIH UČILIŠTA</v>
      </c>
      <c r="I36" s="91" t="str">
        <f t="shared" si="4"/>
        <v>0942</v>
      </c>
      <c r="J36" s="128">
        <v>1000</v>
      </c>
      <c r="K36" s="128">
        <v>750</v>
      </c>
      <c r="L36" s="128">
        <v>750</v>
      </c>
      <c r="M36" s="95"/>
      <c r="O36" s="86" t="str">
        <f t="shared" si="5"/>
        <v>422</v>
      </c>
      <c r="P36" s="86" t="str">
        <f t="shared" si="6"/>
        <v>42</v>
      </c>
      <c r="Q36" s="86" t="str">
        <f t="shared" si="7"/>
        <v>11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11</v>
      </c>
      <c r="D37" s="91" t="str">
        <f t="shared" si="1"/>
        <v>Opći prihodi i primici</v>
      </c>
      <c r="E37" s="96">
        <v>4223</v>
      </c>
      <c r="F37" s="91" t="str">
        <f t="shared" si="2"/>
        <v>Oprema za održavanje i zaštitu</v>
      </c>
      <c r="G37" s="129" t="s">
        <v>673</v>
      </c>
      <c r="H37" s="91" t="str">
        <f t="shared" si="3"/>
        <v>PROGRAMSKO FINANCIRANJE JAVNIH VISOKIH UČILIŠTA</v>
      </c>
      <c r="I37" s="91" t="str">
        <f t="shared" si="4"/>
        <v>0942</v>
      </c>
      <c r="J37" s="128">
        <v>455</v>
      </c>
      <c r="K37" s="128">
        <v>500</v>
      </c>
      <c r="L37" s="128">
        <v>500</v>
      </c>
      <c r="M37" s="95"/>
      <c r="O37" s="86" t="str">
        <f t="shared" si="5"/>
        <v>422</v>
      </c>
      <c r="P37" s="86" t="str">
        <f t="shared" si="6"/>
        <v>42</v>
      </c>
      <c r="Q37" s="86" t="str">
        <f t="shared" si="7"/>
        <v>11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11</v>
      </c>
      <c r="D38" s="91" t="str">
        <f t="shared" si="1"/>
        <v>Opći prihodi i primici</v>
      </c>
      <c r="E38" s="96">
        <v>4224</v>
      </c>
      <c r="F38" s="91" t="str">
        <f t="shared" si="2"/>
        <v>Medicinska i laboratorijska oprema</v>
      </c>
      <c r="G38" s="129" t="s">
        <v>673</v>
      </c>
      <c r="H38" s="91" t="str">
        <f t="shared" si="3"/>
        <v>PROGRAMSKO FINANCIRANJE JAVNIH VISOKIH UČILIŠTA</v>
      </c>
      <c r="I38" s="91" t="str">
        <f t="shared" si="4"/>
        <v>0942</v>
      </c>
      <c r="J38" s="128">
        <v>8950</v>
      </c>
      <c r="K38" s="128">
        <v>8950</v>
      </c>
      <c r="L38" s="128">
        <v>8950</v>
      </c>
      <c r="M38" s="95"/>
      <c r="O38" s="86" t="str">
        <f t="shared" si="5"/>
        <v>422</v>
      </c>
      <c r="P38" s="86" t="str">
        <f t="shared" si="6"/>
        <v>42</v>
      </c>
      <c r="Q38" s="86" t="str">
        <f t="shared" si="7"/>
        <v>11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11</v>
      </c>
      <c r="D39" s="91" t="str">
        <f t="shared" si="1"/>
        <v>Opći prihodi i primici</v>
      </c>
      <c r="E39" s="96">
        <v>4225</v>
      </c>
      <c r="F39" s="91" t="str">
        <f t="shared" si="2"/>
        <v>Instrumenti, uređaji i strojevi</v>
      </c>
      <c r="G39" s="129" t="s">
        <v>673</v>
      </c>
      <c r="H39" s="91" t="str">
        <f t="shared" si="3"/>
        <v>PROGRAMSKO FINANCIRANJE JAVNIH VISOKIH UČILIŠTA</v>
      </c>
      <c r="I39" s="91" t="str">
        <f t="shared" si="4"/>
        <v>0942</v>
      </c>
      <c r="J39" s="128">
        <v>9000</v>
      </c>
      <c r="K39" s="128">
        <v>9500</v>
      </c>
      <c r="L39" s="128">
        <v>9500</v>
      </c>
      <c r="M39" s="95"/>
      <c r="O39" s="86" t="str">
        <f t="shared" si="5"/>
        <v>422</v>
      </c>
      <c r="P39" s="86" t="str">
        <f t="shared" si="6"/>
        <v>42</v>
      </c>
      <c r="Q39" s="86" t="str">
        <f t="shared" si="7"/>
        <v>11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11</v>
      </c>
      <c r="D40" s="91" t="str">
        <f t="shared" si="1"/>
        <v>Opći prihodi i primici</v>
      </c>
      <c r="E40" s="96">
        <v>4241</v>
      </c>
      <c r="F40" s="91" t="str">
        <f t="shared" si="2"/>
        <v>Knjige</v>
      </c>
      <c r="G40" s="129" t="s">
        <v>673</v>
      </c>
      <c r="H40" s="91" t="str">
        <f t="shared" si="3"/>
        <v>PROGRAMSKO FINANCIRANJE JAVNIH VISOKIH UČILIŠTA</v>
      </c>
      <c r="I40" s="91" t="str">
        <f t="shared" si="4"/>
        <v>0942</v>
      </c>
      <c r="J40" s="128">
        <v>1300</v>
      </c>
      <c r="K40" s="128">
        <v>1300</v>
      </c>
      <c r="L40" s="128">
        <v>1300</v>
      </c>
      <c r="M40" s="95"/>
      <c r="O40" s="86" t="str">
        <f t="shared" si="5"/>
        <v>424</v>
      </c>
      <c r="P40" s="86" t="str">
        <f t="shared" si="6"/>
        <v>42</v>
      </c>
      <c r="Q40" s="86" t="str">
        <f t="shared" si="7"/>
        <v>11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11</v>
      </c>
      <c r="D41" s="91" t="str">
        <f t="shared" si="1"/>
        <v>Opći prihodi i primici</v>
      </c>
      <c r="E41" s="96">
        <v>4262</v>
      </c>
      <c r="F41" s="91" t="str">
        <f t="shared" si="2"/>
        <v>Ulaganja u računalne programe</v>
      </c>
      <c r="G41" s="129" t="s">
        <v>673</v>
      </c>
      <c r="H41" s="91" t="str">
        <f t="shared" si="3"/>
        <v>PROGRAMSKO FINANCIRANJE JAVNIH VISOKIH UČILIŠTA</v>
      </c>
      <c r="I41" s="91" t="str">
        <f t="shared" si="4"/>
        <v>0942</v>
      </c>
      <c r="J41" s="128">
        <v>3000</v>
      </c>
      <c r="K41" s="128">
        <v>4500</v>
      </c>
      <c r="L41" s="128">
        <v>4500</v>
      </c>
      <c r="M41" s="95"/>
      <c r="O41" s="86" t="str">
        <f t="shared" si="5"/>
        <v>426</v>
      </c>
      <c r="P41" s="86" t="str">
        <f t="shared" si="6"/>
        <v>42</v>
      </c>
      <c r="Q41" s="86" t="str">
        <f t="shared" si="7"/>
        <v>11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31</v>
      </c>
      <c r="D42" s="91" t="str">
        <f t="shared" si="1"/>
        <v>Vlastiti prihodi</v>
      </c>
      <c r="E42" s="96">
        <v>3111</v>
      </c>
      <c r="F42" s="91" t="str">
        <f t="shared" si="2"/>
        <v>Plaće za redovan rad</v>
      </c>
      <c r="G42" s="129" t="s">
        <v>180</v>
      </c>
      <c r="H42" s="91" t="str">
        <f t="shared" si="3"/>
        <v>REDOVNA DJELATNOST SVEUČILIŠTA U SPLITU (IZ EVIDENCIJSKIH PRIHODA)</v>
      </c>
      <c r="I42" s="91" t="str">
        <f t="shared" si="4"/>
        <v>0942</v>
      </c>
      <c r="J42" s="128">
        <v>9221</v>
      </c>
      <c r="K42" s="128">
        <v>9221</v>
      </c>
      <c r="L42" s="128">
        <v>9221</v>
      </c>
      <c r="M42" s="95"/>
      <c r="O42" s="86" t="str">
        <f t="shared" si="5"/>
        <v>311</v>
      </c>
      <c r="P42" s="86" t="str">
        <f t="shared" si="6"/>
        <v>31</v>
      </c>
      <c r="Q42" s="86" t="str">
        <f t="shared" si="7"/>
        <v>31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31</v>
      </c>
      <c r="D43" s="91" t="str">
        <f t="shared" si="1"/>
        <v>Vlastiti prihodi</v>
      </c>
      <c r="E43" s="96">
        <v>3121</v>
      </c>
      <c r="F43" s="91" t="str">
        <f t="shared" si="2"/>
        <v>Ostali rashodi za zaposlene</v>
      </c>
      <c r="G43" s="129" t="s">
        <v>180</v>
      </c>
      <c r="H43" s="91" t="str">
        <f t="shared" si="3"/>
        <v>REDOVNA DJELATNOST SVEUČILIŠTA U SPLITU (IZ EVIDENCIJSKIH PRIHODA)</v>
      </c>
      <c r="I43" s="91" t="str">
        <f t="shared" si="4"/>
        <v>0942</v>
      </c>
      <c r="J43" s="128">
        <v>5972</v>
      </c>
      <c r="K43" s="128">
        <v>5972</v>
      </c>
      <c r="L43" s="128">
        <v>5972</v>
      </c>
      <c r="M43" s="95"/>
      <c r="O43" s="86" t="str">
        <f t="shared" si="5"/>
        <v>312</v>
      </c>
      <c r="P43" s="86" t="str">
        <f t="shared" si="6"/>
        <v>31</v>
      </c>
      <c r="Q43" s="86" t="str">
        <f t="shared" si="7"/>
        <v>31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31</v>
      </c>
      <c r="D44" s="91" t="str">
        <f t="shared" si="1"/>
        <v>Vlastiti prihodi</v>
      </c>
      <c r="E44" s="96">
        <v>3132</v>
      </c>
      <c r="F44" s="91" t="str">
        <f t="shared" si="2"/>
        <v>Doprinosi za obvezno zdravstveno osiguranje</v>
      </c>
      <c r="G44" s="129" t="s">
        <v>180</v>
      </c>
      <c r="H44" s="91" t="str">
        <f t="shared" si="3"/>
        <v>REDOVNA DJELATNOST SVEUČILIŠTA U SPLITU (IZ EVIDENCIJSKIH PRIHODA)</v>
      </c>
      <c r="I44" s="91" t="str">
        <f t="shared" si="4"/>
        <v>0942</v>
      </c>
      <c r="J44" s="128">
        <v>1521</v>
      </c>
      <c r="K44" s="128">
        <v>1521</v>
      </c>
      <c r="L44" s="128">
        <v>1521</v>
      </c>
      <c r="M44" s="95"/>
      <c r="O44" s="86" t="str">
        <f t="shared" si="5"/>
        <v>313</v>
      </c>
      <c r="P44" s="86" t="str">
        <f t="shared" si="6"/>
        <v>31</v>
      </c>
      <c r="Q44" s="86" t="str">
        <f t="shared" si="7"/>
        <v>31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31</v>
      </c>
      <c r="D45" s="91" t="str">
        <f t="shared" si="1"/>
        <v>Vlastiti prihodi</v>
      </c>
      <c r="E45" s="96">
        <v>3211</v>
      </c>
      <c r="F45" s="91" t="str">
        <f t="shared" si="2"/>
        <v>Službena putovanja</v>
      </c>
      <c r="G45" s="129" t="s">
        <v>180</v>
      </c>
      <c r="H45" s="91" t="str">
        <f t="shared" si="3"/>
        <v>REDOVNA DJELATNOST SVEUČILIŠTA U SPLITU (IZ EVIDENCIJSKIH PRIHODA)</v>
      </c>
      <c r="I45" s="91" t="str">
        <f t="shared" si="4"/>
        <v>0942</v>
      </c>
      <c r="J45" s="128">
        <v>1000</v>
      </c>
      <c r="K45" s="128">
        <v>1000</v>
      </c>
      <c r="L45" s="128">
        <v>1000</v>
      </c>
      <c r="M45" s="95"/>
      <c r="O45" s="86" t="str">
        <f t="shared" si="5"/>
        <v>321</v>
      </c>
      <c r="P45" s="86" t="str">
        <f t="shared" si="6"/>
        <v>32</v>
      </c>
      <c r="Q45" s="86" t="str">
        <f t="shared" si="7"/>
        <v>31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31</v>
      </c>
      <c r="D46" s="91" t="str">
        <f t="shared" si="1"/>
        <v>Vlastiti prihodi</v>
      </c>
      <c r="E46" s="96">
        <v>3213</v>
      </c>
      <c r="F46" s="91" t="str">
        <f t="shared" si="2"/>
        <v>Stručno usavršavanje zaposlenika</v>
      </c>
      <c r="G46" s="129" t="s">
        <v>180</v>
      </c>
      <c r="H46" s="91" t="str">
        <f t="shared" si="3"/>
        <v>REDOVNA DJELATNOST SVEUČILIŠTA U SPLITU (IZ EVIDENCIJSKIH PRIHODA)</v>
      </c>
      <c r="I46" s="91" t="str">
        <f t="shared" si="4"/>
        <v>0942</v>
      </c>
      <c r="J46" s="128">
        <v>708</v>
      </c>
      <c r="K46" s="128">
        <v>708</v>
      </c>
      <c r="L46" s="128">
        <v>708</v>
      </c>
      <c r="M46" s="95"/>
      <c r="O46" s="86" t="str">
        <f t="shared" si="5"/>
        <v>321</v>
      </c>
      <c r="P46" s="86" t="str">
        <f t="shared" si="6"/>
        <v>32</v>
      </c>
      <c r="Q46" s="86" t="str">
        <f t="shared" si="7"/>
        <v>31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31</v>
      </c>
      <c r="D47" s="91" t="str">
        <f t="shared" si="1"/>
        <v>Vlastiti prihodi</v>
      </c>
      <c r="E47" s="96">
        <v>3224</v>
      </c>
      <c r="F47" s="91" t="str">
        <f t="shared" si="2"/>
        <v>Materijal i dijelovi za tekuće i investicijsko održavanje</v>
      </c>
      <c r="G47" s="129" t="s">
        <v>180</v>
      </c>
      <c r="H47" s="91" t="str">
        <f t="shared" si="3"/>
        <v>REDOVNA DJELATNOST SVEUČILIŠTA U SPLITU (IZ EVIDENCIJSKIH PRIHODA)</v>
      </c>
      <c r="I47" s="91" t="str">
        <f t="shared" si="4"/>
        <v>0942</v>
      </c>
      <c r="J47" s="128">
        <v>2500</v>
      </c>
      <c r="K47" s="128">
        <v>2500</v>
      </c>
      <c r="L47" s="128">
        <v>2500</v>
      </c>
      <c r="M47" s="95"/>
      <c r="O47" s="86" t="str">
        <f t="shared" si="5"/>
        <v>322</v>
      </c>
      <c r="P47" s="86" t="str">
        <f t="shared" si="6"/>
        <v>32</v>
      </c>
      <c r="Q47" s="86" t="str">
        <f t="shared" si="7"/>
        <v>31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31</v>
      </c>
      <c r="D48" s="91" t="str">
        <f t="shared" si="1"/>
        <v>Vlastiti prihodi</v>
      </c>
      <c r="E48" s="96">
        <v>3237</v>
      </c>
      <c r="F48" s="91" t="str">
        <f t="shared" si="2"/>
        <v>Intelektualne i osobne usluge</v>
      </c>
      <c r="G48" s="129" t="s">
        <v>180</v>
      </c>
      <c r="H48" s="91" t="str">
        <f t="shared" si="3"/>
        <v>REDOVNA DJELATNOST SVEUČILIŠTA U SPLITU (IZ EVIDENCIJSKIH PRIHODA)</v>
      </c>
      <c r="I48" s="91" t="str">
        <f t="shared" si="4"/>
        <v>0942</v>
      </c>
      <c r="J48" s="128">
        <v>10216</v>
      </c>
      <c r="K48" s="128">
        <v>10216</v>
      </c>
      <c r="L48" s="128">
        <v>10216</v>
      </c>
      <c r="M48" s="95"/>
      <c r="O48" s="86" t="str">
        <f t="shared" si="5"/>
        <v>323</v>
      </c>
      <c r="P48" s="86" t="str">
        <f t="shared" si="6"/>
        <v>32</v>
      </c>
      <c r="Q48" s="86" t="str">
        <f t="shared" si="7"/>
        <v>31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31</v>
      </c>
      <c r="D49" s="91" t="str">
        <f t="shared" si="1"/>
        <v>Vlastiti prihodi</v>
      </c>
      <c r="E49" s="96">
        <v>4221</v>
      </c>
      <c r="F49" s="91" t="str">
        <f t="shared" si="2"/>
        <v>Uredska oprema i namještaj</v>
      </c>
      <c r="G49" s="129" t="s">
        <v>180</v>
      </c>
      <c r="H49" s="91" t="str">
        <f t="shared" si="3"/>
        <v>REDOVNA DJELATNOST SVEUČILIŠTA U SPLITU (IZ EVIDENCIJSKIH PRIHODA)</v>
      </c>
      <c r="I49" s="91" t="str">
        <f t="shared" si="4"/>
        <v>0942</v>
      </c>
      <c r="J49" s="128">
        <v>2000</v>
      </c>
      <c r="K49" s="128">
        <v>2000</v>
      </c>
      <c r="L49" s="128">
        <v>2000</v>
      </c>
      <c r="M49" s="95"/>
      <c r="O49" s="86" t="str">
        <f t="shared" si="5"/>
        <v>422</v>
      </c>
      <c r="P49" s="86" t="str">
        <f t="shared" si="6"/>
        <v>42</v>
      </c>
      <c r="Q49" s="86" t="str">
        <f t="shared" si="7"/>
        <v>31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31</v>
      </c>
      <c r="D50" s="91" t="str">
        <f t="shared" si="1"/>
        <v>Vlastiti prihodi</v>
      </c>
      <c r="E50" s="96">
        <v>4262</v>
      </c>
      <c r="F50" s="91" t="str">
        <f t="shared" si="2"/>
        <v>Ulaganja u računalne programe</v>
      </c>
      <c r="G50" s="129" t="s">
        <v>180</v>
      </c>
      <c r="H50" s="91" t="str">
        <f t="shared" si="3"/>
        <v>REDOVNA DJELATNOST SVEUČILIŠTA U SPLITU (IZ EVIDENCIJSKIH PRIHODA)</v>
      </c>
      <c r="I50" s="91" t="str">
        <f t="shared" si="4"/>
        <v>0942</v>
      </c>
      <c r="J50" s="128">
        <v>1500</v>
      </c>
      <c r="K50" s="128">
        <v>1500</v>
      </c>
      <c r="L50" s="128">
        <v>1500</v>
      </c>
      <c r="M50" s="95"/>
      <c r="O50" s="86" t="str">
        <f t="shared" si="5"/>
        <v>426</v>
      </c>
      <c r="P50" s="86" t="str">
        <f t="shared" si="6"/>
        <v>42</v>
      </c>
      <c r="Q50" s="86" t="str">
        <f t="shared" si="7"/>
        <v>31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43</v>
      </c>
      <c r="D51" s="91" t="str">
        <f t="shared" si="1"/>
        <v>Ostali prihodi za posebne namjene</v>
      </c>
      <c r="E51" s="96">
        <v>3111</v>
      </c>
      <c r="F51" s="91" t="str">
        <f t="shared" si="2"/>
        <v>Plaće za redovan rad</v>
      </c>
      <c r="G51" s="129" t="s">
        <v>180</v>
      </c>
      <c r="H51" s="91" t="str">
        <f t="shared" si="3"/>
        <v>REDOVNA DJELATNOST SVEUČILIŠTA U SPLITU (IZ EVIDENCIJSKIH PRIHODA)</v>
      </c>
      <c r="I51" s="91" t="str">
        <f t="shared" si="4"/>
        <v>0942</v>
      </c>
      <c r="J51" s="128">
        <v>12720</v>
      </c>
      <c r="K51" s="128">
        <v>12720</v>
      </c>
      <c r="L51" s="128">
        <v>12720</v>
      </c>
      <c r="M51" s="95"/>
      <c r="O51" s="86" t="str">
        <f t="shared" si="5"/>
        <v>311</v>
      </c>
      <c r="P51" s="86" t="str">
        <f t="shared" si="6"/>
        <v>31</v>
      </c>
      <c r="Q51" s="86" t="str">
        <f t="shared" si="7"/>
        <v>43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43</v>
      </c>
      <c r="D52" s="91" t="str">
        <f t="shared" si="1"/>
        <v>Ostali prihodi za posebne namjene</v>
      </c>
      <c r="E52" s="96">
        <v>3121</v>
      </c>
      <c r="F52" s="91" t="str">
        <f t="shared" si="2"/>
        <v>Ostali rashodi za zaposlene</v>
      </c>
      <c r="G52" s="129" t="s">
        <v>180</v>
      </c>
      <c r="H52" s="91" t="str">
        <f t="shared" si="3"/>
        <v>REDOVNA DJELATNOST SVEUČILIŠTA U SPLITU (IZ EVIDENCIJSKIH PRIHODA)</v>
      </c>
      <c r="I52" s="91" t="str">
        <f t="shared" si="4"/>
        <v>0942</v>
      </c>
      <c r="J52" s="128">
        <v>26500</v>
      </c>
      <c r="K52" s="128">
        <v>26500</v>
      </c>
      <c r="L52" s="128">
        <v>26500</v>
      </c>
      <c r="M52" s="95"/>
      <c r="O52" s="86" t="str">
        <f t="shared" si="5"/>
        <v>312</v>
      </c>
      <c r="P52" s="86" t="str">
        <f t="shared" si="6"/>
        <v>31</v>
      </c>
      <c r="Q52" s="86" t="str">
        <f t="shared" si="7"/>
        <v>43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43</v>
      </c>
      <c r="D53" s="91" t="str">
        <f t="shared" si="1"/>
        <v>Ostali prihodi za posebne namjene</v>
      </c>
      <c r="E53" s="96">
        <v>3132</v>
      </c>
      <c r="F53" s="91" t="str">
        <f t="shared" si="2"/>
        <v>Doprinosi za obvezno zdravstveno osiguranje</v>
      </c>
      <c r="G53" s="129" t="s">
        <v>180</v>
      </c>
      <c r="H53" s="91" t="str">
        <f t="shared" si="3"/>
        <v>REDOVNA DJELATNOST SVEUČILIŠTA U SPLITU (IZ EVIDENCIJSKIH PRIHODA)</v>
      </c>
      <c r="I53" s="91" t="str">
        <f t="shared" si="4"/>
        <v>0942</v>
      </c>
      <c r="J53" s="128">
        <v>2099</v>
      </c>
      <c r="K53" s="128">
        <v>2099</v>
      </c>
      <c r="L53" s="128">
        <v>2099</v>
      </c>
      <c r="M53" s="95"/>
      <c r="O53" s="86" t="str">
        <f t="shared" si="5"/>
        <v>313</v>
      </c>
      <c r="P53" s="86" t="str">
        <f t="shared" si="6"/>
        <v>31</v>
      </c>
      <c r="Q53" s="86" t="str">
        <f t="shared" si="7"/>
        <v>43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43</v>
      </c>
      <c r="D54" s="91" t="str">
        <f t="shared" si="1"/>
        <v>Ostali prihodi za posebne namjene</v>
      </c>
      <c r="E54" s="96">
        <v>3211</v>
      </c>
      <c r="F54" s="91" t="str">
        <f t="shared" si="2"/>
        <v>Službena putovanja</v>
      </c>
      <c r="G54" s="129" t="s">
        <v>180</v>
      </c>
      <c r="H54" s="91" t="str">
        <f t="shared" si="3"/>
        <v>REDOVNA DJELATNOST SVEUČILIŠTA U SPLITU (IZ EVIDENCIJSKIH PRIHODA)</v>
      </c>
      <c r="I54" s="91" t="str">
        <f t="shared" si="4"/>
        <v>0942</v>
      </c>
      <c r="J54" s="128">
        <v>5420</v>
      </c>
      <c r="K54" s="128">
        <v>5420</v>
      </c>
      <c r="L54" s="128">
        <v>5420</v>
      </c>
      <c r="M54" s="95"/>
      <c r="O54" s="86" t="str">
        <f t="shared" si="5"/>
        <v>321</v>
      </c>
      <c r="P54" s="86" t="str">
        <f t="shared" si="6"/>
        <v>32</v>
      </c>
      <c r="Q54" s="86" t="str">
        <f t="shared" si="7"/>
        <v>43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43</v>
      </c>
      <c r="D55" s="91" t="str">
        <f t="shared" si="1"/>
        <v>Ostali prihodi za posebne namjene</v>
      </c>
      <c r="E55" s="96">
        <v>3212</v>
      </c>
      <c r="F55" s="91" t="str">
        <f t="shared" si="2"/>
        <v>Naknade za prijevoz, za rad na terenu i odvojeni život</v>
      </c>
      <c r="G55" s="129" t="s">
        <v>180</v>
      </c>
      <c r="H55" s="91" t="str">
        <f t="shared" si="3"/>
        <v>REDOVNA DJELATNOST SVEUČILIŠTA U SPLITU (IZ EVIDENCIJSKIH PRIHODA)</v>
      </c>
      <c r="I55" s="91" t="str">
        <f t="shared" si="4"/>
        <v>0942</v>
      </c>
      <c r="J55" s="128">
        <v>352</v>
      </c>
      <c r="K55" s="128">
        <v>352</v>
      </c>
      <c r="L55" s="128">
        <v>352</v>
      </c>
      <c r="M55" s="95"/>
      <c r="O55" s="86" t="str">
        <f t="shared" si="5"/>
        <v>321</v>
      </c>
      <c r="P55" s="86" t="str">
        <f t="shared" si="6"/>
        <v>32</v>
      </c>
      <c r="Q55" s="86" t="str">
        <f t="shared" si="7"/>
        <v>43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43</v>
      </c>
      <c r="D56" s="91" t="str">
        <f t="shared" si="1"/>
        <v>Ostali prihodi za posebne namjene</v>
      </c>
      <c r="E56" s="96">
        <v>3213</v>
      </c>
      <c r="F56" s="91" t="str">
        <f t="shared" si="2"/>
        <v>Stručno usavršavanje zaposlenika</v>
      </c>
      <c r="G56" s="129" t="s">
        <v>180</v>
      </c>
      <c r="H56" s="91" t="str">
        <f t="shared" si="3"/>
        <v>REDOVNA DJELATNOST SVEUČILIŠTA U SPLITU (IZ EVIDENCIJSKIH PRIHODA)</v>
      </c>
      <c r="I56" s="91" t="str">
        <f t="shared" si="4"/>
        <v>0942</v>
      </c>
      <c r="J56" s="128">
        <v>2000</v>
      </c>
      <c r="K56" s="128">
        <v>2000</v>
      </c>
      <c r="L56" s="128">
        <v>2000</v>
      </c>
      <c r="M56" s="95"/>
      <c r="O56" s="86" t="str">
        <f t="shared" si="5"/>
        <v>321</v>
      </c>
      <c r="P56" s="86" t="str">
        <f t="shared" si="6"/>
        <v>32</v>
      </c>
      <c r="Q56" s="86" t="str">
        <f t="shared" si="7"/>
        <v>43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43</v>
      </c>
      <c r="D57" s="91" t="str">
        <f t="shared" si="1"/>
        <v>Ostali prihodi za posebne namjene</v>
      </c>
      <c r="E57" s="96">
        <v>3214</v>
      </c>
      <c r="F57" s="91" t="str">
        <f t="shared" si="2"/>
        <v>Ostale naknade troškova zaposlenima</v>
      </c>
      <c r="G57" s="129" t="s">
        <v>180</v>
      </c>
      <c r="H57" s="91" t="str">
        <f t="shared" si="3"/>
        <v>REDOVNA DJELATNOST SVEUČILIŠTA U SPLITU (IZ EVIDENCIJSKIH PRIHODA)</v>
      </c>
      <c r="I57" s="91" t="str">
        <f t="shared" si="4"/>
        <v>0942</v>
      </c>
      <c r="J57" s="128">
        <v>196</v>
      </c>
      <c r="K57" s="128">
        <v>196</v>
      </c>
      <c r="L57" s="128">
        <v>196</v>
      </c>
      <c r="M57" s="95"/>
      <c r="O57" s="86" t="str">
        <f t="shared" si="5"/>
        <v>321</v>
      </c>
      <c r="P57" s="86" t="str">
        <f t="shared" si="6"/>
        <v>32</v>
      </c>
      <c r="Q57" s="86" t="str">
        <f t="shared" si="7"/>
        <v>43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43</v>
      </c>
      <c r="D58" s="91" t="str">
        <f t="shared" si="1"/>
        <v>Ostali prihodi za posebne namjene</v>
      </c>
      <c r="E58" s="96">
        <v>3221</v>
      </c>
      <c r="F58" s="91" t="str">
        <f t="shared" si="2"/>
        <v>Uredski materijal i ostali materijalni rashodi</v>
      </c>
      <c r="G58" s="129" t="s">
        <v>180</v>
      </c>
      <c r="H58" s="91" t="str">
        <f t="shared" si="3"/>
        <v>REDOVNA DJELATNOST SVEUČILIŠTA U SPLITU (IZ EVIDENCIJSKIH PRIHODA)</v>
      </c>
      <c r="I58" s="91" t="str">
        <f t="shared" si="4"/>
        <v>0942</v>
      </c>
      <c r="J58" s="128">
        <v>22064</v>
      </c>
      <c r="K58" s="128">
        <v>22064</v>
      </c>
      <c r="L58" s="128">
        <v>22064</v>
      </c>
      <c r="M58" s="95"/>
      <c r="O58" s="86" t="str">
        <f t="shared" si="5"/>
        <v>322</v>
      </c>
      <c r="P58" s="86" t="str">
        <f t="shared" si="6"/>
        <v>32</v>
      </c>
      <c r="Q58" s="86" t="str">
        <f t="shared" si="7"/>
        <v>43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43</v>
      </c>
      <c r="D59" s="91" t="str">
        <f t="shared" si="1"/>
        <v>Ostali prihodi za posebne namjene</v>
      </c>
      <c r="E59" s="96">
        <v>3223</v>
      </c>
      <c r="F59" s="91" t="str">
        <f t="shared" si="2"/>
        <v>Energija</v>
      </c>
      <c r="G59" s="129" t="s">
        <v>180</v>
      </c>
      <c r="H59" s="91" t="str">
        <f t="shared" si="3"/>
        <v>REDOVNA DJELATNOST SVEUČILIŠTA U SPLITU (IZ EVIDENCIJSKIH PRIHODA)</v>
      </c>
      <c r="I59" s="91" t="str">
        <f t="shared" si="4"/>
        <v>0942</v>
      </c>
      <c r="J59" s="128">
        <v>70</v>
      </c>
      <c r="K59" s="128">
        <v>75</v>
      </c>
      <c r="L59" s="128">
        <v>75</v>
      </c>
      <c r="M59" s="95"/>
      <c r="O59" s="86" t="str">
        <f t="shared" si="5"/>
        <v>322</v>
      </c>
      <c r="P59" s="86" t="str">
        <f t="shared" si="6"/>
        <v>32</v>
      </c>
      <c r="Q59" s="86" t="str">
        <f t="shared" si="7"/>
        <v>43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43</v>
      </c>
      <c r="D60" s="91" t="str">
        <f t="shared" si="1"/>
        <v>Ostali prihodi za posebne namjene</v>
      </c>
      <c r="E60" s="96">
        <v>3224</v>
      </c>
      <c r="F60" s="91" t="str">
        <f t="shared" si="2"/>
        <v>Materijal i dijelovi za tekuće i investicijsko održavanje</v>
      </c>
      <c r="G60" s="129" t="s">
        <v>180</v>
      </c>
      <c r="H60" s="91" t="str">
        <f t="shared" si="3"/>
        <v>REDOVNA DJELATNOST SVEUČILIŠTA U SPLITU (IZ EVIDENCIJSKIH PRIHODA)</v>
      </c>
      <c r="I60" s="91" t="str">
        <f t="shared" si="4"/>
        <v>0942</v>
      </c>
      <c r="J60" s="128">
        <v>4105</v>
      </c>
      <c r="K60" s="128">
        <v>4270</v>
      </c>
      <c r="L60" s="128">
        <v>4270</v>
      </c>
      <c r="M60" s="95"/>
      <c r="O60" s="86" t="str">
        <f t="shared" si="5"/>
        <v>322</v>
      </c>
      <c r="P60" s="86" t="str">
        <f t="shared" si="6"/>
        <v>32</v>
      </c>
      <c r="Q60" s="86" t="str">
        <f t="shared" si="7"/>
        <v>43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43</v>
      </c>
      <c r="D61" s="91" t="str">
        <f t="shared" si="1"/>
        <v>Ostali prihodi za posebne namjene</v>
      </c>
      <c r="E61" s="96">
        <v>3225</v>
      </c>
      <c r="F61" s="91" t="str">
        <f t="shared" si="2"/>
        <v>Sitni inventar i auto gume</v>
      </c>
      <c r="G61" s="129" t="s">
        <v>180</v>
      </c>
      <c r="H61" s="91" t="str">
        <f t="shared" si="3"/>
        <v>REDOVNA DJELATNOST SVEUČILIŠTA U SPLITU (IZ EVIDENCIJSKIH PRIHODA)</v>
      </c>
      <c r="I61" s="91" t="str">
        <f t="shared" si="4"/>
        <v>0942</v>
      </c>
      <c r="J61" s="128">
        <v>704</v>
      </c>
      <c r="K61" s="128">
        <v>732</v>
      </c>
      <c r="L61" s="128">
        <v>732</v>
      </c>
      <c r="M61" s="95"/>
      <c r="O61" s="86" t="str">
        <f t="shared" si="5"/>
        <v>322</v>
      </c>
      <c r="P61" s="86" t="str">
        <f t="shared" si="6"/>
        <v>32</v>
      </c>
      <c r="Q61" s="86" t="str">
        <f t="shared" si="7"/>
        <v>43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43</v>
      </c>
      <c r="D62" s="91" t="str">
        <f t="shared" si="1"/>
        <v>Ostali prihodi za posebne namjene</v>
      </c>
      <c r="E62" s="96">
        <v>3227</v>
      </c>
      <c r="F62" s="91" t="str">
        <f t="shared" si="2"/>
        <v>Službena, radna i zaštitna odjeća i obuća</v>
      </c>
      <c r="G62" s="129" t="s">
        <v>180</v>
      </c>
      <c r="H62" s="91" t="str">
        <f t="shared" si="3"/>
        <v>REDOVNA DJELATNOST SVEUČILIŠTA U SPLITU (IZ EVIDENCIJSKIH PRIHODA)</v>
      </c>
      <c r="I62" s="91" t="str">
        <f t="shared" si="4"/>
        <v>0942</v>
      </c>
      <c r="J62" s="128">
        <v>4267</v>
      </c>
      <c r="K62" s="128">
        <v>4267</v>
      </c>
      <c r="L62" s="128">
        <v>4267</v>
      </c>
      <c r="M62" s="95"/>
      <c r="O62" s="86" t="str">
        <f t="shared" si="5"/>
        <v>322</v>
      </c>
      <c r="P62" s="86" t="str">
        <f t="shared" si="6"/>
        <v>32</v>
      </c>
      <c r="Q62" s="86" t="str">
        <f t="shared" si="7"/>
        <v>43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43</v>
      </c>
      <c r="D63" s="91" t="str">
        <f t="shared" si="1"/>
        <v>Ostali prihodi za posebne namjene</v>
      </c>
      <c r="E63" s="96">
        <v>3231</v>
      </c>
      <c r="F63" s="91" t="str">
        <f t="shared" si="2"/>
        <v>Usluge telefona, pošte i prijevoza</v>
      </c>
      <c r="G63" s="129" t="s">
        <v>180</v>
      </c>
      <c r="H63" s="91" t="str">
        <f t="shared" si="3"/>
        <v>REDOVNA DJELATNOST SVEUČILIŠTA U SPLITU (IZ EVIDENCIJSKIH PRIHODA)</v>
      </c>
      <c r="I63" s="91" t="str">
        <f t="shared" si="4"/>
        <v>0942</v>
      </c>
      <c r="J63" s="128">
        <v>3097</v>
      </c>
      <c r="K63" s="128">
        <v>3097</v>
      </c>
      <c r="L63" s="128">
        <v>3097</v>
      </c>
      <c r="M63" s="95"/>
      <c r="O63" s="86" t="str">
        <f t="shared" si="5"/>
        <v>323</v>
      </c>
      <c r="P63" s="86" t="str">
        <f t="shared" si="6"/>
        <v>32</v>
      </c>
      <c r="Q63" s="86" t="str">
        <f t="shared" si="7"/>
        <v>43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43</v>
      </c>
      <c r="D64" s="91" t="str">
        <f t="shared" si="1"/>
        <v>Ostali prihodi za posebne namjene</v>
      </c>
      <c r="E64" s="96">
        <v>3232</v>
      </c>
      <c r="F64" s="91" t="str">
        <f t="shared" si="2"/>
        <v>Usluge tekućeg i investicijskog održavanja</v>
      </c>
      <c r="G64" s="129" t="s">
        <v>180</v>
      </c>
      <c r="H64" s="91" t="str">
        <f t="shared" si="3"/>
        <v>REDOVNA DJELATNOST SVEUČILIŠTA U SPLITU (IZ EVIDENCIJSKIH PRIHODA)</v>
      </c>
      <c r="I64" s="91" t="str">
        <f t="shared" si="4"/>
        <v>0942</v>
      </c>
      <c r="J64" s="128">
        <v>12000</v>
      </c>
      <c r="K64" s="128">
        <v>12000</v>
      </c>
      <c r="L64" s="128">
        <v>12000</v>
      </c>
      <c r="M64" s="95"/>
      <c r="O64" s="86" t="str">
        <f t="shared" si="5"/>
        <v>323</v>
      </c>
      <c r="P64" s="86" t="str">
        <f t="shared" si="6"/>
        <v>32</v>
      </c>
      <c r="Q64" s="86" t="str">
        <f t="shared" si="7"/>
        <v>43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43</v>
      </c>
      <c r="D65" s="91" t="str">
        <f t="shared" si="1"/>
        <v>Ostali prihodi za posebne namjene</v>
      </c>
      <c r="E65" s="96">
        <v>3233</v>
      </c>
      <c r="F65" s="91" t="str">
        <f t="shared" si="2"/>
        <v>Usluge promidžbe i informiranja</v>
      </c>
      <c r="G65" s="129" t="s">
        <v>180</v>
      </c>
      <c r="H65" s="91" t="str">
        <f t="shared" si="3"/>
        <v>REDOVNA DJELATNOST SVEUČILIŠTA U SPLITU (IZ EVIDENCIJSKIH PRIHODA)</v>
      </c>
      <c r="I65" s="91" t="str">
        <f t="shared" si="4"/>
        <v>0942</v>
      </c>
      <c r="J65" s="128">
        <v>1500</v>
      </c>
      <c r="K65" s="128">
        <v>1500</v>
      </c>
      <c r="L65" s="128">
        <v>1500</v>
      </c>
      <c r="M65" s="95"/>
      <c r="O65" s="86" t="str">
        <f t="shared" si="5"/>
        <v>323</v>
      </c>
      <c r="P65" s="86" t="str">
        <f t="shared" si="6"/>
        <v>32</v>
      </c>
      <c r="Q65" s="86" t="str">
        <f t="shared" si="7"/>
        <v>43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43</v>
      </c>
      <c r="D66" s="91" t="str">
        <f t="shared" si="1"/>
        <v>Ostali prihodi za posebne namjene</v>
      </c>
      <c r="E66" s="96">
        <v>3234</v>
      </c>
      <c r="F66" s="91" t="str">
        <f t="shared" si="2"/>
        <v>Komunalne usluge</v>
      </c>
      <c r="G66" s="129" t="s">
        <v>180</v>
      </c>
      <c r="H66" s="91" t="str">
        <f t="shared" si="3"/>
        <v>REDOVNA DJELATNOST SVEUČILIŠTA U SPLITU (IZ EVIDENCIJSKIH PRIHODA)</v>
      </c>
      <c r="I66" s="91" t="str">
        <f t="shared" si="4"/>
        <v>0942</v>
      </c>
      <c r="J66" s="128">
        <v>1100</v>
      </c>
      <c r="K66" s="128">
        <v>1100</v>
      </c>
      <c r="L66" s="128">
        <v>1100</v>
      </c>
      <c r="M66" s="95"/>
      <c r="O66" s="86" t="str">
        <f t="shared" si="5"/>
        <v>323</v>
      </c>
      <c r="P66" s="86" t="str">
        <f t="shared" si="6"/>
        <v>32</v>
      </c>
      <c r="Q66" s="86" t="str">
        <f t="shared" si="7"/>
        <v>43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43</v>
      </c>
      <c r="D67" s="91" t="str">
        <f t="shared" ref="D67:D130" si="13">IFERROR(VLOOKUP(C67,$S$6:$T$24,2,FALSE),"")</f>
        <v>Ostali prihodi za posebne namjene</v>
      </c>
      <c r="E67" s="96">
        <v>3235</v>
      </c>
      <c r="F67" s="91" t="str">
        <f t="shared" si="2"/>
        <v>Zakupnine i najamnine</v>
      </c>
      <c r="G67" s="129" t="s">
        <v>180</v>
      </c>
      <c r="H67" s="91" t="str">
        <f t="shared" si="3"/>
        <v>REDOVNA DJELATNOST SVEUČILIŠTA U SPLITU (IZ EVIDENCIJSKIH PRIHODA)</v>
      </c>
      <c r="I67" s="91" t="str">
        <f t="shared" si="4"/>
        <v>0942</v>
      </c>
      <c r="J67" s="128">
        <v>7230</v>
      </c>
      <c r="K67" s="128">
        <v>7230</v>
      </c>
      <c r="L67" s="128">
        <v>7230</v>
      </c>
      <c r="M67" s="95"/>
      <c r="O67" s="86" t="str">
        <f t="shared" si="5"/>
        <v>323</v>
      </c>
      <c r="P67" s="86" t="str">
        <f t="shared" si="6"/>
        <v>32</v>
      </c>
      <c r="Q67" s="86" t="str">
        <f t="shared" si="7"/>
        <v>43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43</v>
      </c>
      <c r="D68" s="91" t="str">
        <f t="shared" si="13"/>
        <v>Ostali prihodi za posebne namjene</v>
      </c>
      <c r="E68" s="96">
        <v>3236</v>
      </c>
      <c r="F68" s="91" t="str">
        <f t="shared" ref="F68:F131" si="14">IFERROR(VLOOKUP(E68,$V$5:$X$129,2,FALSE),"")</f>
        <v>Zdravstvene i veterinarske usluge</v>
      </c>
      <c r="G68" s="129" t="s">
        <v>180</v>
      </c>
      <c r="H68" s="91" t="str">
        <f t="shared" ref="H68:H131" si="15">IFERROR(VLOOKUP(G68,$AB$6:$AC$327,2,FALSE),"")</f>
        <v>REDOVNA DJELATNOST SVEUČILIŠTA U SPLITU (IZ EVIDENCIJSKIH PRIHODA)</v>
      </c>
      <c r="I68" s="91" t="str">
        <f t="shared" ref="I68:I131" si="16">IFERROR(VLOOKUP(G68,$AB$6:$AF$327,3,FALSE),"")</f>
        <v>0942</v>
      </c>
      <c r="J68" s="128">
        <v>1000</v>
      </c>
      <c r="K68" s="128">
        <v>1000</v>
      </c>
      <c r="L68" s="128">
        <v>1000</v>
      </c>
      <c r="M68" s="95"/>
      <c r="O68" s="86" t="str">
        <f t="shared" ref="O68:O131" si="17">LEFT(E68,3)</f>
        <v>323</v>
      </c>
      <c r="P68" s="86" t="str">
        <f t="shared" ref="P68:P131" si="18">LEFT(E68,2)</f>
        <v>32</v>
      </c>
      <c r="Q68" s="86" t="str">
        <f t="shared" ref="Q68:Q131" si="19">LEFT(C68,3)</f>
        <v>43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43</v>
      </c>
      <c r="D69" s="91" t="str">
        <f t="shared" si="13"/>
        <v>Ostali prihodi za posebne namjene</v>
      </c>
      <c r="E69" s="96">
        <v>3237</v>
      </c>
      <c r="F69" s="91" t="str">
        <f t="shared" si="14"/>
        <v>Intelektualne i osobne usluge</v>
      </c>
      <c r="G69" s="129" t="s">
        <v>180</v>
      </c>
      <c r="H69" s="91" t="str">
        <f t="shared" si="15"/>
        <v>REDOVNA DJELATNOST SVEUČILIŠTA U SPLITU (IZ EVIDENCIJSKIH PRIHODA)</v>
      </c>
      <c r="I69" s="91" t="str">
        <f t="shared" si="16"/>
        <v>0942</v>
      </c>
      <c r="J69" s="128">
        <v>18512</v>
      </c>
      <c r="K69" s="128">
        <v>18512</v>
      </c>
      <c r="L69" s="128">
        <v>18512</v>
      </c>
      <c r="M69" s="95"/>
      <c r="O69" s="86" t="str">
        <f t="shared" si="17"/>
        <v>323</v>
      </c>
      <c r="P69" s="86" t="str">
        <f t="shared" si="18"/>
        <v>32</v>
      </c>
      <c r="Q69" s="86" t="str">
        <f t="shared" si="19"/>
        <v>43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43</v>
      </c>
      <c r="D70" s="91" t="str">
        <f t="shared" si="13"/>
        <v>Ostali prihodi za posebne namjene</v>
      </c>
      <c r="E70" s="96">
        <v>3238</v>
      </c>
      <c r="F70" s="91" t="str">
        <f t="shared" si="14"/>
        <v>Računalne usluge</v>
      </c>
      <c r="G70" s="129" t="s">
        <v>180</v>
      </c>
      <c r="H70" s="91" t="str">
        <f t="shared" si="15"/>
        <v>REDOVNA DJELATNOST SVEUČILIŠTA U SPLITU (IZ EVIDENCIJSKIH PRIHODA)</v>
      </c>
      <c r="I70" s="91" t="str">
        <f t="shared" si="16"/>
        <v>0942</v>
      </c>
      <c r="J70" s="128">
        <v>1300</v>
      </c>
      <c r="K70" s="128">
        <v>1300</v>
      </c>
      <c r="L70" s="128">
        <v>1300</v>
      </c>
      <c r="M70" s="95"/>
      <c r="O70" s="86" t="str">
        <f t="shared" si="17"/>
        <v>323</v>
      </c>
      <c r="P70" s="86" t="str">
        <f t="shared" si="18"/>
        <v>32</v>
      </c>
      <c r="Q70" s="86" t="str">
        <f t="shared" si="19"/>
        <v>43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43</v>
      </c>
      <c r="D71" s="91" t="str">
        <f t="shared" si="13"/>
        <v>Ostali prihodi za posebne namjene</v>
      </c>
      <c r="E71" s="96">
        <v>3239</v>
      </c>
      <c r="F71" s="91" t="str">
        <f t="shared" si="14"/>
        <v>Ostale usluge</v>
      </c>
      <c r="G71" s="129" t="s">
        <v>180</v>
      </c>
      <c r="H71" s="91" t="str">
        <f t="shared" si="15"/>
        <v>REDOVNA DJELATNOST SVEUČILIŠTA U SPLITU (IZ EVIDENCIJSKIH PRIHODA)</v>
      </c>
      <c r="I71" s="91" t="str">
        <f t="shared" si="16"/>
        <v>0942</v>
      </c>
      <c r="J71" s="128">
        <v>8376</v>
      </c>
      <c r="K71" s="128">
        <v>8376</v>
      </c>
      <c r="L71" s="128">
        <v>8376</v>
      </c>
      <c r="M71" s="95"/>
      <c r="O71" s="86" t="str">
        <f t="shared" si="17"/>
        <v>323</v>
      </c>
      <c r="P71" s="86" t="str">
        <f t="shared" si="18"/>
        <v>32</v>
      </c>
      <c r="Q71" s="86" t="str">
        <f t="shared" si="19"/>
        <v>43</v>
      </c>
      <c r="R71" s="86" t="str">
        <f t="shared" si="20"/>
        <v>94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43</v>
      </c>
      <c r="D72" s="91" t="str">
        <f t="shared" si="13"/>
        <v>Ostali prihodi za posebne namjene</v>
      </c>
      <c r="E72" s="96">
        <v>3241</v>
      </c>
      <c r="F72" s="91" t="str">
        <f t="shared" si="14"/>
        <v>Naknade troškova osobama izvan radnog odnosa</v>
      </c>
      <c r="G72" s="129" t="s">
        <v>180</v>
      </c>
      <c r="H72" s="91" t="str">
        <f t="shared" si="15"/>
        <v>REDOVNA DJELATNOST SVEUČILIŠTA U SPLITU (IZ EVIDENCIJSKIH PRIHODA)</v>
      </c>
      <c r="I72" s="91" t="str">
        <f t="shared" si="16"/>
        <v>0942</v>
      </c>
      <c r="J72" s="128">
        <v>16717</v>
      </c>
      <c r="K72" s="128">
        <v>16717</v>
      </c>
      <c r="L72" s="128">
        <v>16717</v>
      </c>
      <c r="M72" s="95"/>
      <c r="O72" s="86" t="str">
        <f t="shared" si="17"/>
        <v>324</v>
      </c>
      <c r="P72" s="86" t="str">
        <f t="shared" si="18"/>
        <v>32</v>
      </c>
      <c r="Q72" s="86" t="str">
        <f t="shared" si="19"/>
        <v>43</v>
      </c>
      <c r="R72" s="86" t="str">
        <f t="shared" si="20"/>
        <v>94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43</v>
      </c>
      <c r="D73" s="91" t="str">
        <f t="shared" si="13"/>
        <v>Ostali prihodi za posebne namjene</v>
      </c>
      <c r="E73" s="96">
        <v>3293</v>
      </c>
      <c r="F73" s="91" t="str">
        <f t="shared" si="14"/>
        <v>Reprezentacija</v>
      </c>
      <c r="G73" s="129" t="s">
        <v>180</v>
      </c>
      <c r="H73" s="91" t="str">
        <f t="shared" si="15"/>
        <v>REDOVNA DJELATNOST SVEUČILIŠTA U SPLITU (IZ EVIDENCIJSKIH PRIHODA)</v>
      </c>
      <c r="I73" s="91" t="str">
        <f t="shared" si="16"/>
        <v>0942</v>
      </c>
      <c r="J73" s="128">
        <v>10000</v>
      </c>
      <c r="K73" s="128">
        <v>10000</v>
      </c>
      <c r="L73" s="128">
        <v>10000</v>
      </c>
      <c r="M73" s="95"/>
      <c r="O73" s="86" t="str">
        <f t="shared" si="17"/>
        <v>329</v>
      </c>
      <c r="P73" s="86" t="str">
        <f t="shared" si="18"/>
        <v>32</v>
      </c>
      <c r="Q73" s="86" t="str">
        <f t="shared" si="19"/>
        <v>43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43</v>
      </c>
      <c r="D74" s="91" t="str">
        <f t="shared" si="13"/>
        <v>Ostali prihodi za posebne namjene</v>
      </c>
      <c r="E74" s="96">
        <v>3295</v>
      </c>
      <c r="F74" s="91" t="str">
        <f t="shared" si="14"/>
        <v>Pristojbe i naknade</v>
      </c>
      <c r="G74" s="129" t="s">
        <v>180</v>
      </c>
      <c r="H74" s="91" t="str">
        <f t="shared" si="15"/>
        <v>REDOVNA DJELATNOST SVEUČILIŠTA U SPLITU (IZ EVIDENCIJSKIH PRIHODA)</v>
      </c>
      <c r="I74" s="91" t="str">
        <f t="shared" si="16"/>
        <v>0942</v>
      </c>
      <c r="J74" s="128">
        <v>500</v>
      </c>
      <c r="K74" s="128">
        <v>500</v>
      </c>
      <c r="L74" s="128">
        <v>500</v>
      </c>
      <c r="M74" s="95"/>
      <c r="O74" s="86" t="str">
        <f t="shared" si="17"/>
        <v>329</v>
      </c>
      <c r="P74" s="86" t="str">
        <f t="shared" si="18"/>
        <v>32</v>
      </c>
      <c r="Q74" s="86" t="str">
        <f t="shared" si="19"/>
        <v>43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43</v>
      </c>
      <c r="D75" s="91" t="str">
        <f t="shared" si="13"/>
        <v>Ostali prihodi za posebne namjene</v>
      </c>
      <c r="E75" s="96">
        <v>3299</v>
      </c>
      <c r="F75" s="91" t="str">
        <f t="shared" si="14"/>
        <v>Ostali nespomenuti rashodi poslovanja</v>
      </c>
      <c r="G75" s="129" t="s">
        <v>180</v>
      </c>
      <c r="H75" s="91" t="str">
        <f t="shared" si="15"/>
        <v>REDOVNA DJELATNOST SVEUČILIŠTA U SPLITU (IZ EVIDENCIJSKIH PRIHODA)</v>
      </c>
      <c r="I75" s="91" t="str">
        <f t="shared" si="16"/>
        <v>0942</v>
      </c>
      <c r="J75" s="128">
        <v>38490</v>
      </c>
      <c r="K75" s="128">
        <v>38490</v>
      </c>
      <c r="L75" s="128">
        <v>38490</v>
      </c>
      <c r="M75" s="95"/>
      <c r="O75" s="86" t="str">
        <f t="shared" si="17"/>
        <v>329</v>
      </c>
      <c r="P75" s="86" t="str">
        <f t="shared" si="18"/>
        <v>32</v>
      </c>
      <c r="Q75" s="86" t="str">
        <f t="shared" si="19"/>
        <v>43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43</v>
      </c>
      <c r="D76" s="91" t="str">
        <f t="shared" si="13"/>
        <v>Ostali prihodi za posebne namjene</v>
      </c>
      <c r="E76" s="96">
        <v>3431</v>
      </c>
      <c r="F76" s="91" t="str">
        <f t="shared" si="14"/>
        <v>Bankarske usluge i usluge platnog prometa</v>
      </c>
      <c r="G76" s="129" t="s">
        <v>180</v>
      </c>
      <c r="H76" s="91" t="str">
        <f t="shared" si="15"/>
        <v>REDOVNA DJELATNOST SVEUČILIŠTA U SPLITU (IZ EVIDENCIJSKIH PRIHODA)</v>
      </c>
      <c r="I76" s="91" t="str">
        <f t="shared" si="16"/>
        <v>0942</v>
      </c>
      <c r="J76" s="128">
        <v>150</v>
      </c>
      <c r="K76" s="128">
        <v>150</v>
      </c>
      <c r="L76" s="128">
        <v>150</v>
      </c>
      <c r="M76" s="95"/>
      <c r="O76" s="86" t="str">
        <f t="shared" si="17"/>
        <v>343</v>
      </c>
      <c r="P76" s="86" t="str">
        <f t="shared" si="18"/>
        <v>34</v>
      </c>
      <c r="Q76" s="86" t="str">
        <f t="shared" si="19"/>
        <v>43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43</v>
      </c>
      <c r="D77" s="91" t="str">
        <f t="shared" si="13"/>
        <v>Ostali prihodi za posebne namjene</v>
      </c>
      <c r="E77" s="96">
        <v>3721</v>
      </c>
      <c r="F77" s="91" t="str">
        <f t="shared" si="14"/>
        <v>Naknade građanima i kućanstvima u novcu</v>
      </c>
      <c r="G77" s="129" t="s">
        <v>180</v>
      </c>
      <c r="H77" s="91" t="str">
        <f t="shared" si="15"/>
        <v>REDOVNA DJELATNOST SVEUČILIŠTA U SPLITU (IZ EVIDENCIJSKIH PRIHODA)</v>
      </c>
      <c r="I77" s="91" t="str">
        <f t="shared" si="16"/>
        <v>0942</v>
      </c>
      <c r="J77" s="128">
        <v>6500</v>
      </c>
      <c r="K77" s="128">
        <v>6760</v>
      </c>
      <c r="L77" s="128">
        <v>6760</v>
      </c>
      <c r="M77" s="95"/>
      <c r="O77" s="86" t="str">
        <f t="shared" si="17"/>
        <v>372</v>
      </c>
      <c r="P77" s="86" t="str">
        <f t="shared" si="18"/>
        <v>37</v>
      </c>
      <c r="Q77" s="86" t="str">
        <f t="shared" si="19"/>
        <v>43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43</v>
      </c>
      <c r="D78" s="91" t="str">
        <f t="shared" si="13"/>
        <v>Ostali prihodi za posebne namjene</v>
      </c>
      <c r="E78" s="96">
        <v>3722</v>
      </c>
      <c r="F78" s="91" t="str">
        <f t="shared" si="14"/>
        <v>Naknade građanima i kućanstvima u naravi</v>
      </c>
      <c r="G78" s="129" t="s">
        <v>180</v>
      </c>
      <c r="H78" s="91" t="str">
        <f t="shared" si="15"/>
        <v>REDOVNA DJELATNOST SVEUČILIŠTA U SPLITU (IZ EVIDENCIJSKIH PRIHODA)</v>
      </c>
      <c r="I78" s="91" t="str">
        <f t="shared" si="16"/>
        <v>0942</v>
      </c>
      <c r="J78" s="128">
        <v>2300</v>
      </c>
      <c r="K78" s="128">
        <v>2500</v>
      </c>
      <c r="L78" s="128">
        <v>2500</v>
      </c>
      <c r="M78" s="95"/>
      <c r="O78" s="86" t="str">
        <f t="shared" si="17"/>
        <v>372</v>
      </c>
      <c r="P78" s="86" t="str">
        <f t="shared" si="18"/>
        <v>37</v>
      </c>
      <c r="Q78" s="86" t="str">
        <f t="shared" si="19"/>
        <v>43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43</v>
      </c>
      <c r="D79" s="91" t="str">
        <f t="shared" si="13"/>
        <v>Ostali prihodi za posebne namjene</v>
      </c>
      <c r="E79" s="96">
        <v>4221</v>
      </c>
      <c r="F79" s="91" t="str">
        <f t="shared" si="14"/>
        <v>Uredska oprema i namještaj</v>
      </c>
      <c r="G79" s="129" t="s">
        <v>180</v>
      </c>
      <c r="H79" s="91" t="str">
        <f t="shared" si="15"/>
        <v>REDOVNA DJELATNOST SVEUČILIŠTA U SPLITU (IZ EVIDENCIJSKIH PRIHODA)</v>
      </c>
      <c r="I79" s="91" t="str">
        <f t="shared" si="16"/>
        <v>0942</v>
      </c>
      <c r="J79" s="128">
        <v>25000</v>
      </c>
      <c r="K79" s="128">
        <v>25000</v>
      </c>
      <c r="L79" s="128">
        <v>25000</v>
      </c>
      <c r="M79" s="95"/>
      <c r="O79" s="86" t="str">
        <f t="shared" si="17"/>
        <v>422</v>
      </c>
      <c r="P79" s="86" t="str">
        <f t="shared" si="18"/>
        <v>42</v>
      </c>
      <c r="Q79" s="86" t="str">
        <f t="shared" si="19"/>
        <v>43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43</v>
      </c>
      <c r="D80" s="91" t="str">
        <f t="shared" si="13"/>
        <v>Ostali prihodi za posebne namjene</v>
      </c>
      <c r="E80" s="96">
        <v>4222</v>
      </c>
      <c r="F80" s="91" t="str">
        <f t="shared" si="14"/>
        <v>Komunikacijska oprema</v>
      </c>
      <c r="G80" s="129" t="s">
        <v>180</v>
      </c>
      <c r="H80" s="91" t="str">
        <f t="shared" si="15"/>
        <v>REDOVNA DJELATNOST SVEUČILIŠTA U SPLITU (IZ EVIDENCIJSKIH PRIHODA)</v>
      </c>
      <c r="I80" s="91" t="str">
        <f t="shared" si="16"/>
        <v>0942</v>
      </c>
      <c r="J80" s="128">
        <v>500</v>
      </c>
      <c r="K80" s="128">
        <v>500</v>
      </c>
      <c r="L80" s="128">
        <v>500</v>
      </c>
      <c r="M80" s="95"/>
      <c r="O80" s="86" t="str">
        <f t="shared" si="17"/>
        <v>422</v>
      </c>
      <c r="P80" s="86" t="str">
        <f t="shared" si="18"/>
        <v>42</v>
      </c>
      <c r="Q80" s="86" t="str">
        <f t="shared" si="19"/>
        <v>43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43</v>
      </c>
      <c r="D81" s="91" t="str">
        <f t="shared" si="13"/>
        <v>Ostali prihodi za posebne namjene</v>
      </c>
      <c r="E81" s="96">
        <v>4223</v>
      </c>
      <c r="F81" s="91" t="str">
        <f t="shared" si="14"/>
        <v>Oprema za održavanje i zaštitu</v>
      </c>
      <c r="G81" s="129" t="s">
        <v>180</v>
      </c>
      <c r="H81" s="91" t="str">
        <f t="shared" si="15"/>
        <v>REDOVNA DJELATNOST SVEUČILIŠTA U SPLITU (IZ EVIDENCIJSKIH PRIHODA)</v>
      </c>
      <c r="I81" s="91" t="str">
        <f t="shared" si="16"/>
        <v>0942</v>
      </c>
      <c r="J81" s="128">
        <v>1500</v>
      </c>
      <c r="K81" s="128">
        <v>1500</v>
      </c>
      <c r="L81" s="128">
        <v>1500</v>
      </c>
      <c r="M81" s="95"/>
      <c r="O81" s="86" t="str">
        <f t="shared" si="17"/>
        <v>422</v>
      </c>
      <c r="P81" s="86" t="str">
        <f t="shared" si="18"/>
        <v>42</v>
      </c>
      <c r="Q81" s="86" t="str">
        <f t="shared" si="19"/>
        <v>43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43</v>
      </c>
      <c r="D82" s="91" t="str">
        <f t="shared" si="13"/>
        <v>Ostali prihodi za posebne namjene</v>
      </c>
      <c r="E82" s="96">
        <v>4224</v>
      </c>
      <c r="F82" s="91" t="str">
        <f t="shared" si="14"/>
        <v>Medicinska i laboratorijska oprema</v>
      </c>
      <c r="G82" s="129" t="s">
        <v>180</v>
      </c>
      <c r="H82" s="91" t="str">
        <f t="shared" si="15"/>
        <v>REDOVNA DJELATNOST SVEUČILIŠTA U SPLITU (IZ EVIDENCIJSKIH PRIHODA)</v>
      </c>
      <c r="I82" s="91" t="str">
        <f t="shared" si="16"/>
        <v>0942</v>
      </c>
      <c r="J82" s="128">
        <v>15000</v>
      </c>
      <c r="K82" s="128">
        <v>15000</v>
      </c>
      <c r="L82" s="128">
        <v>15000</v>
      </c>
      <c r="M82" s="95"/>
      <c r="O82" s="86" t="str">
        <f t="shared" si="17"/>
        <v>422</v>
      </c>
      <c r="P82" s="86" t="str">
        <f t="shared" si="18"/>
        <v>42</v>
      </c>
      <c r="Q82" s="86" t="str">
        <f t="shared" si="19"/>
        <v>43</v>
      </c>
      <c r="R82" s="86" t="str">
        <f t="shared" si="20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43</v>
      </c>
      <c r="D83" s="91" t="str">
        <f t="shared" si="13"/>
        <v>Ostali prihodi za posebne namjene</v>
      </c>
      <c r="E83" s="96">
        <v>4227</v>
      </c>
      <c r="F83" s="91" t="str">
        <f t="shared" si="14"/>
        <v>Uređaji, strojevi i oprema za ostale namjene</v>
      </c>
      <c r="G83" s="129" t="s">
        <v>180</v>
      </c>
      <c r="H83" s="91" t="str">
        <f t="shared" si="15"/>
        <v>REDOVNA DJELATNOST SVEUČILIŠTA U SPLITU (IZ EVIDENCIJSKIH PRIHODA)</v>
      </c>
      <c r="I83" s="91" t="str">
        <f t="shared" si="16"/>
        <v>0942</v>
      </c>
      <c r="J83" s="128">
        <v>10000</v>
      </c>
      <c r="K83" s="128">
        <v>10000</v>
      </c>
      <c r="L83" s="128">
        <v>10000</v>
      </c>
      <c r="M83" s="95"/>
      <c r="O83" s="86" t="str">
        <f t="shared" si="17"/>
        <v>422</v>
      </c>
      <c r="P83" s="86" t="str">
        <f t="shared" si="18"/>
        <v>42</v>
      </c>
      <c r="Q83" s="86" t="str">
        <f t="shared" si="19"/>
        <v>43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96">
        <v>43</v>
      </c>
      <c r="D84" s="91" t="str">
        <f t="shared" si="13"/>
        <v>Ostali prihodi za posebne namjene</v>
      </c>
      <c r="E84" s="96">
        <v>4241</v>
      </c>
      <c r="F84" s="91" t="str">
        <f t="shared" si="14"/>
        <v>Knjige</v>
      </c>
      <c r="G84" s="129" t="s">
        <v>180</v>
      </c>
      <c r="H84" s="91" t="str">
        <f t="shared" si="15"/>
        <v>REDOVNA DJELATNOST SVEUČILIŠTA U SPLITU (IZ EVIDENCIJSKIH PRIHODA)</v>
      </c>
      <c r="I84" s="91" t="str">
        <f t="shared" si="16"/>
        <v>0942</v>
      </c>
      <c r="J84" s="128">
        <v>500</v>
      </c>
      <c r="K84" s="128">
        <v>500</v>
      </c>
      <c r="L84" s="128">
        <v>500</v>
      </c>
      <c r="M84" s="95"/>
      <c r="O84" s="86" t="str">
        <f t="shared" si="17"/>
        <v>424</v>
      </c>
      <c r="P84" s="86" t="str">
        <f t="shared" si="18"/>
        <v>42</v>
      </c>
      <c r="Q84" s="86" t="str">
        <f t="shared" si="19"/>
        <v>43</v>
      </c>
      <c r="R84" s="86" t="str">
        <f t="shared" si="20"/>
        <v>94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43</v>
      </c>
      <c r="D85" s="91" t="str">
        <f t="shared" si="13"/>
        <v>Ostali prihodi za posebne namjene</v>
      </c>
      <c r="E85" s="96">
        <v>4262</v>
      </c>
      <c r="F85" s="91" t="str">
        <f t="shared" si="14"/>
        <v>Ulaganja u računalne programe</v>
      </c>
      <c r="G85" s="129" t="s">
        <v>180</v>
      </c>
      <c r="H85" s="91" t="str">
        <f t="shared" si="15"/>
        <v>REDOVNA DJELATNOST SVEUČILIŠTA U SPLITU (IZ EVIDENCIJSKIH PRIHODA)</v>
      </c>
      <c r="I85" s="91" t="str">
        <f t="shared" si="16"/>
        <v>0942</v>
      </c>
      <c r="J85" s="128">
        <v>7000</v>
      </c>
      <c r="K85" s="128">
        <v>7000</v>
      </c>
      <c r="L85" s="128">
        <v>7000</v>
      </c>
      <c r="M85" s="95"/>
      <c r="O85" s="86" t="str">
        <f t="shared" si="17"/>
        <v>426</v>
      </c>
      <c r="P85" s="86" t="str">
        <f t="shared" si="18"/>
        <v>42</v>
      </c>
      <c r="Q85" s="86" t="str">
        <f t="shared" si="19"/>
        <v>43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08006</v>
      </c>
      <c r="B86" s="90" t="str">
        <f>IF(C86="","",VLOOKUP('OPĆI DIO'!$C$3,'OPĆI DIO'!$L$6:$U$138,9,FALSE))</f>
        <v>Sveučilišta i veleučilišta u Republici Hrvatskoj</v>
      </c>
      <c r="C86" s="96">
        <v>52</v>
      </c>
      <c r="D86" s="91" t="str">
        <f t="shared" si="13"/>
        <v>Ostale pomoći</v>
      </c>
      <c r="E86" s="96">
        <v>3111</v>
      </c>
      <c r="F86" s="91" t="str">
        <f t="shared" si="14"/>
        <v>Plaće za redovan rad</v>
      </c>
      <c r="G86" s="129" t="s">
        <v>180</v>
      </c>
      <c r="H86" s="91" t="str">
        <f t="shared" si="15"/>
        <v>REDOVNA DJELATNOST SVEUČILIŠTA U SPLITU (IZ EVIDENCIJSKIH PRIHODA)</v>
      </c>
      <c r="I86" s="91" t="str">
        <f t="shared" si="16"/>
        <v>0942</v>
      </c>
      <c r="J86" s="128">
        <v>70043</v>
      </c>
      <c r="K86" s="128">
        <v>46140</v>
      </c>
      <c r="L86" s="128">
        <v>21646</v>
      </c>
      <c r="M86" s="95"/>
      <c r="O86" s="86" t="str">
        <f t="shared" si="17"/>
        <v>311</v>
      </c>
      <c r="P86" s="86" t="str">
        <f t="shared" si="18"/>
        <v>31</v>
      </c>
      <c r="Q86" s="86" t="str">
        <f t="shared" si="19"/>
        <v>52</v>
      </c>
      <c r="R86" s="86" t="str">
        <f t="shared" si="20"/>
        <v>94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08006</v>
      </c>
      <c r="B87" s="90" t="str">
        <f>IF(C87="","",VLOOKUP('OPĆI DIO'!$C$3,'OPĆI DIO'!$L$6:$U$138,9,FALSE))</f>
        <v>Sveučilišta i veleučilišta u Republici Hrvatskoj</v>
      </c>
      <c r="C87" s="96">
        <v>52</v>
      </c>
      <c r="D87" s="91" t="str">
        <f t="shared" si="13"/>
        <v>Ostale pomoći</v>
      </c>
      <c r="E87" s="96">
        <v>3132</v>
      </c>
      <c r="F87" s="91" t="str">
        <f t="shared" si="14"/>
        <v>Doprinosi za obvezno zdravstveno osiguranje</v>
      </c>
      <c r="G87" s="129" t="s">
        <v>180</v>
      </c>
      <c r="H87" s="91" t="str">
        <f t="shared" si="15"/>
        <v>REDOVNA DJELATNOST SVEUČILIŠTA U SPLITU (IZ EVIDENCIJSKIH PRIHODA)</v>
      </c>
      <c r="I87" s="91" t="str">
        <f t="shared" si="16"/>
        <v>0942</v>
      </c>
      <c r="J87" s="128">
        <v>11557</v>
      </c>
      <c r="K87" s="128">
        <v>7614</v>
      </c>
      <c r="L87" s="128">
        <v>3572</v>
      </c>
      <c r="M87" s="95"/>
      <c r="O87" s="86" t="str">
        <f t="shared" si="17"/>
        <v>313</v>
      </c>
      <c r="P87" s="86" t="str">
        <f t="shared" si="18"/>
        <v>31</v>
      </c>
      <c r="Q87" s="86" t="str">
        <f t="shared" si="19"/>
        <v>52</v>
      </c>
      <c r="R87" s="86" t="str">
        <f t="shared" si="20"/>
        <v>94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>08006</v>
      </c>
      <c r="B88" s="90" t="str">
        <f>IF(C88="","",VLOOKUP('OPĆI DIO'!$C$3,'OPĆI DIO'!$L$6:$U$138,9,FALSE))</f>
        <v>Sveučilišta i veleučilišta u Republici Hrvatskoj</v>
      </c>
      <c r="C88" s="96">
        <v>52</v>
      </c>
      <c r="D88" s="91" t="str">
        <f t="shared" si="13"/>
        <v>Ostale pomoći</v>
      </c>
      <c r="E88" s="96">
        <v>3211</v>
      </c>
      <c r="F88" s="91" t="str">
        <f t="shared" si="14"/>
        <v>Službena putovanja</v>
      </c>
      <c r="G88" s="129" t="s">
        <v>180</v>
      </c>
      <c r="H88" s="91" t="str">
        <f t="shared" si="15"/>
        <v>REDOVNA DJELATNOST SVEUČILIŠTA U SPLITU (IZ EVIDENCIJSKIH PRIHODA)</v>
      </c>
      <c r="I88" s="91" t="str">
        <f t="shared" si="16"/>
        <v>0942</v>
      </c>
      <c r="J88" s="128">
        <v>47971</v>
      </c>
      <c r="K88" s="128">
        <v>41466</v>
      </c>
      <c r="L88" s="128">
        <v>25738</v>
      </c>
      <c r="M88" s="95"/>
      <c r="O88" s="86" t="str">
        <f t="shared" si="17"/>
        <v>321</v>
      </c>
      <c r="P88" s="86" t="str">
        <f t="shared" si="18"/>
        <v>32</v>
      </c>
      <c r="Q88" s="86" t="str">
        <f t="shared" si="19"/>
        <v>52</v>
      </c>
      <c r="R88" s="86" t="str">
        <f t="shared" si="20"/>
        <v>94</v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08006</v>
      </c>
      <c r="B89" s="90" t="str">
        <f>IF(C89="","",VLOOKUP('OPĆI DIO'!$C$3,'OPĆI DIO'!$L$6:$U$138,9,FALSE))</f>
        <v>Sveučilišta i veleučilišta u Republici Hrvatskoj</v>
      </c>
      <c r="C89" s="96">
        <v>52</v>
      </c>
      <c r="D89" s="91" t="str">
        <f t="shared" si="13"/>
        <v>Ostale pomoći</v>
      </c>
      <c r="E89" s="96">
        <v>3213</v>
      </c>
      <c r="F89" s="91" t="str">
        <f t="shared" si="14"/>
        <v>Stručno usavršavanje zaposlenika</v>
      </c>
      <c r="G89" s="129" t="s">
        <v>180</v>
      </c>
      <c r="H89" s="91" t="str">
        <f t="shared" si="15"/>
        <v>REDOVNA DJELATNOST SVEUČILIŠTA U SPLITU (IZ EVIDENCIJSKIH PRIHODA)</v>
      </c>
      <c r="I89" s="91" t="str">
        <f t="shared" si="16"/>
        <v>0942</v>
      </c>
      <c r="J89" s="128">
        <v>8627</v>
      </c>
      <c r="K89" s="128">
        <v>8627</v>
      </c>
      <c r="L89" s="128">
        <v>3981</v>
      </c>
      <c r="M89" s="95"/>
      <c r="O89" s="86" t="str">
        <f t="shared" si="17"/>
        <v>321</v>
      </c>
      <c r="P89" s="86" t="str">
        <f t="shared" si="18"/>
        <v>32</v>
      </c>
      <c r="Q89" s="86" t="str">
        <f t="shared" si="19"/>
        <v>52</v>
      </c>
      <c r="R89" s="86" t="str">
        <f t="shared" si="20"/>
        <v>94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08006</v>
      </c>
      <c r="B90" s="90" t="str">
        <f>IF(C90="","",VLOOKUP('OPĆI DIO'!$C$3,'OPĆI DIO'!$L$6:$U$138,9,FALSE))</f>
        <v>Sveučilišta i veleučilišta u Republici Hrvatskoj</v>
      </c>
      <c r="C90" s="96">
        <v>52</v>
      </c>
      <c r="D90" s="91" t="str">
        <f t="shared" si="13"/>
        <v>Ostale pomoći</v>
      </c>
      <c r="E90" s="96">
        <v>3221</v>
      </c>
      <c r="F90" s="91" t="str">
        <f t="shared" si="14"/>
        <v>Uredski materijal i ostali materijalni rashodi</v>
      </c>
      <c r="G90" s="129" t="s">
        <v>180</v>
      </c>
      <c r="H90" s="91" t="str">
        <f t="shared" si="15"/>
        <v>REDOVNA DJELATNOST SVEUČILIŠTA U SPLITU (IZ EVIDENCIJSKIH PRIHODA)</v>
      </c>
      <c r="I90" s="91" t="str">
        <f t="shared" si="16"/>
        <v>0942</v>
      </c>
      <c r="J90" s="128">
        <v>1327</v>
      </c>
      <c r="K90" s="128">
        <v>1327</v>
      </c>
      <c r="L90" s="128">
        <v>1327</v>
      </c>
      <c r="M90" s="95"/>
      <c r="O90" s="86" t="str">
        <f t="shared" si="17"/>
        <v>322</v>
      </c>
      <c r="P90" s="86" t="str">
        <f t="shared" si="18"/>
        <v>32</v>
      </c>
      <c r="Q90" s="86" t="str">
        <f t="shared" si="19"/>
        <v>52</v>
      </c>
      <c r="R90" s="86" t="str">
        <f t="shared" si="20"/>
        <v>94</v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>08006</v>
      </c>
      <c r="B91" s="90" t="str">
        <f>IF(C91="","",VLOOKUP('OPĆI DIO'!$C$3,'OPĆI DIO'!$L$6:$U$138,9,FALSE))</f>
        <v>Sveučilišta i veleučilišta u Republici Hrvatskoj</v>
      </c>
      <c r="C91" s="96">
        <v>52</v>
      </c>
      <c r="D91" s="91" t="str">
        <f t="shared" si="13"/>
        <v>Ostale pomoći</v>
      </c>
      <c r="E91" s="96">
        <v>3223</v>
      </c>
      <c r="F91" s="91" t="str">
        <f t="shared" si="14"/>
        <v>Energija</v>
      </c>
      <c r="G91" s="129" t="s">
        <v>180</v>
      </c>
      <c r="H91" s="91" t="str">
        <f t="shared" si="15"/>
        <v>REDOVNA DJELATNOST SVEUČILIŠTA U SPLITU (IZ EVIDENCIJSKIH PRIHODA)</v>
      </c>
      <c r="I91" s="91" t="str">
        <f t="shared" si="16"/>
        <v>0942</v>
      </c>
      <c r="J91" s="128">
        <v>0</v>
      </c>
      <c r="K91" s="128">
        <v>1327</v>
      </c>
      <c r="L91" s="128">
        <v>2710</v>
      </c>
      <c r="M91" s="95"/>
      <c r="O91" s="86" t="str">
        <f t="shared" si="17"/>
        <v>322</v>
      </c>
      <c r="P91" s="86" t="str">
        <f t="shared" si="18"/>
        <v>32</v>
      </c>
      <c r="Q91" s="86" t="str">
        <f t="shared" si="19"/>
        <v>52</v>
      </c>
      <c r="R91" s="86" t="str">
        <f t="shared" si="20"/>
        <v>94</v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>08006</v>
      </c>
      <c r="B92" s="90" t="str">
        <f>IF(C92="","",VLOOKUP('OPĆI DIO'!$C$3,'OPĆI DIO'!$L$6:$U$138,9,FALSE))</f>
        <v>Sveučilišta i veleučilišta u Republici Hrvatskoj</v>
      </c>
      <c r="C92" s="96">
        <v>52</v>
      </c>
      <c r="D92" s="91" t="str">
        <f t="shared" si="13"/>
        <v>Ostale pomoći</v>
      </c>
      <c r="E92" s="96">
        <v>3224</v>
      </c>
      <c r="F92" s="91" t="str">
        <f t="shared" si="14"/>
        <v>Materijal i dijelovi za tekuće i investicijsko održavanje</v>
      </c>
      <c r="G92" s="129" t="s">
        <v>180</v>
      </c>
      <c r="H92" s="91" t="str">
        <f t="shared" si="15"/>
        <v>REDOVNA DJELATNOST SVEUČILIŠTA U SPLITU (IZ EVIDENCIJSKIH PRIHODA)</v>
      </c>
      <c r="I92" s="91" t="str">
        <f t="shared" si="16"/>
        <v>0942</v>
      </c>
      <c r="J92" s="128">
        <v>7300</v>
      </c>
      <c r="K92" s="128">
        <v>6636</v>
      </c>
      <c r="L92" s="128">
        <v>0</v>
      </c>
      <c r="M92" s="95"/>
      <c r="O92" s="86" t="str">
        <f t="shared" si="17"/>
        <v>322</v>
      </c>
      <c r="P92" s="86" t="str">
        <f t="shared" si="18"/>
        <v>32</v>
      </c>
      <c r="Q92" s="86" t="str">
        <f t="shared" si="19"/>
        <v>52</v>
      </c>
      <c r="R92" s="86" t="str">
        <f t="shared" si="20"/>
        <v>94</v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>08006</v>
      </c>
      <c r="B93" s="90" t="str">
        <f>IF(C93="","",VLOOKUP('OPĆI DIO'!$C$3,'OPĆI DIO'!$L$6:$U$138,9,FALSE))</f>
        <v>Sveučilišta i veleučilišta u Republici Hrvatskoj</v>
      </c>
      <c r="C93" s="96">
        <v>52</v>
      </c>
      <c r="D93" s="91" t="str">
        <f t="shared" si="13"/>
        <v>Ostale pomoći</v>
      </c>
      <c r="E93" s="96">
        <v>3232</v>
      </c>
      <c r="F93" s="91" t="str">
        <f t="shared" si="14"/>
        <v>Usluge tekućeg i investicijskog održavanja</v>
      </c>
      <c r="G93" s="129" t="s">
        <v>180</v>
      </c>
      <c r="H93" s="91" t="str">
        <f t="shared" si="15"/>
        <v>REDOVNA DJELATNOST SVEUČILIŠTA U SPLITU (IZ EVIDENCIJSKIH PRIHODA)</v>
      </c>
      <c r="I93" s="91" t="str">
        <f t="shared" si="16"/>
        <v>0942</v>
      </c>
      <c r="J93" s="128">
        <v>2654</v>
      </c>
      <c r="K93" s="128">
        <v>2654</v>
      </c>
      <c r="L93" s="128">
        <v>0</v>
      </c>
      <c r="M93" s="95"/>
      <c r="O93" s="86" t="str">
        <f t="shared" si="17"/>
        <v>323</v>
      </c>
      <c r="P93" s="86" t="str">
        <f t="shared" si="18"/>
        <v>32</v>
      </c>
      <c r="Q93" s="86" t="str">
        <f t="shared" si="19"/>
        <v>52</v>
      </c>
      <c r="R93" s="86" t="str">
        <f t="shared" si="20"/>
        <v>94</v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>08006</v>
      </c>
      <c r="B94" s="90" t="str">
        <f>IF(C94="","",VLOOKUP('OPĆI DIO'!$C$3,'OPĆI DIO'!$L$6:$U$138,9,FALSE))</f>
        <v>Sveučilišta i veleučilišta u Republici Hrvatskoj</v>
      </c>
      <c r="C94" s="96">
        <v>52</v>
      </c>
      <c r="D94" s="91" t="str">
        <f t="shared" si="13"/>
        <v>Ostale pomoći</v>
      </c>
      <c r="E94" s="96">
        <v>3233</v>
      </c>
      <c r="F94" s="91" t="str">
        <f t="shared" si="14"/>
        <v>Usluge promidžbe i informiranja</v>
      </c>
      <c r="G94" s="129" t="s">
        <v>180</v>
      </c>
      <c r="H94" s="91" t="str">
        <f t="shared" si="15"/>
        <v>REDOVNA DJELATNOST SVEUČILIŠTA U SPLITU (IZ EVIDENCIJSKIH PRIHODA)</v>
      </c>
      <c r="I94" s="91" t="str">
        <f t="shared" si="16"/>
        <v>0942</v>
      </c>
      <c r="J94" s="128">
        <v>0</v>
      </c>
      <c r="K94" s="128">
        <v>929</v>
      </c>
      <c r="L94" s="128">
        <v>0</v>
      </c>
      <c r="M94" s="95"/>
      <c r="O94" s="86" t="str">
        <f t="shared" si="17"/>
        <v>323</v>
      </c>
      <c r="P94" s="86" t="str">
        <f t="shared" si="18"/>
        <v>32</v>
      </c>
      <c r="Q94" s="86" t="str">
        <f t="shared" si="19"/>
        <v>52</v>
      </c>
      <c r="R94" s="86" t="str">
        <f t="shared" si="20"/>
        <v>94</v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>08006</v>
      </c>
      <c r="B95" s="90" t="str">
        <f>IF(C95="","",VLOOKUP('OPĆI DIO'!$C$3,'OPĆI DIO'!$L$6:$U$138,9,FALSE))</f>
        <v>Sveučilišta i veleučilišta u Republici Hrvatskoj</v>
      </c>
      <c r="C95" s="96">
        <v>52</v>
      </c>
      <c r="D95" s="91" t="str">
        <f t="shared" si="13"/>
        <v>Ostale pomoći</v>
      </c>
      <c r="E95" s="96">
        <v>3237</v>
      </c>
      <c r="F95" s="91" t="str">
        <f t="shared" si="14"/>
        <v>Intelektualne i osobne usluge</v>
      </c>
      <c r="G95" s="129" t="s">
        <v>180</v>
      </c>
      <c r="H95" s="91" t="str">
        <f t="shared" si="15"/>
        <v>REDOVNA DJELATNOST SVEUČILIŠTA U SPLITU (IZ EVIDENCIJSKIH PRIHODA)</v>
      </c>
      <c r="I95" s="91" t="str">
        <f t="shared" si="16"/>
        <v>0942</v>
      </c>
      <c r="J95" s="128">
        <v>139358</v>
      </c>
      <c r="K95" s="128">
        <v>139757</v>
      </c>
      <c r="L95" s="128">
        <v>137102</v>
      </c>
      <c r="M95" s="95"/>
      <c r="O95" s="86" t="str">
        <f t="shared" si="17"/>
        <v>323</v>
      </c>
      <c r="P95" s="86" t="str">
        <f t="shared" si="18"/>
        <v>32</v>
      </c>
      <c r="Q95" s="86" t="str">
        <f t="shared" si="19"/>
        <v>52</v>
      </c>
      <c r="R95" s="86" t="str">
        <f t="shared" si="20"/>
        <v>94</v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>08006</v>
      </c>
      <c r="B96" s="90" t="str">
        <f>IF(C96="","",VLOOKUP('OPĆI DIO'!$C$3,'OPĆI DIO'!$L$6:$U$138,9,FALSE))</f>
        <v>Sveučilišta i veleučilišta u Republici Hrvatskoj</v>
      </c>
      <c r="C96" s="96">
        <v>52</v>
      </c>
      <c r="D96" s="91" t="str">
        <f t="shared" si="13"/>
        <v>Ostale pomoći</v>
      </c>
      <c r="E96" s="96">
        <v>3238</v>
      </c>
      <c r="F96" s="91" t="str">
        <f t="shared" si="14"/>
        <v>Računalne usluge</v>
      </c>
      <c r="G96" s="129" t="s">
        <v>180</v>
      </c>
      <c r="H96" s="91" t="str">
        <f t="shared" si="15"/>
        <v>REDOVNA DJELATNOST SVEUČILIŠTA U SPLITU (IZ EVIDENCIJSKIH PRIHODA)</v>
      </c>
      <c r="I96" s="91" t="str">
        <f t="shared" si="16"/>
        <v>0942</v>
      </c>
      <c r="J96" s="128">
        <v>10618</v>
      </c>
      <c r="K96" s="128">
        <v>10618</v>
      </c>
      <c r="L96" s="128">
        <v>10618</v>
      </c>
      <c r="M96" s="95"/>
      <c r="O96" s="86" t="str">
        <f t="shared" si="17"/>
        <v>323</v>
      </c>
      <c r="P96" s="86" t="str">
        <f t="shared" si="18"/>
        <v>32</v>
      </c>
      <c r="Q96" s="86" t="str">
        <f t="shared" si="19"/>
        <v>52</v>
      </c>
      <c r="R96" s="86" t="str">
        <f t="shared" si="20"/>
        <v>94</v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>08006</v>
      </c>
      <c r="B97" s="90" t="str">
        <f>IF(C97="","",VLOOKUP('OPĆI DIO'!$C$3,'OPĆI DIO'!$L$6:$U$138,9,FALSE))</f>
        <v>Sveučilišta i veleučilišta u Republici Hrvatskoj</v>
      </c>
      <c r="C97" s="96">
        <v>52</v>
      </c>
      <c r="D97" s="91" t="str">
        <f t="shared" si="13"/>
        <v>Ostale pomoći</v>
      </c>
      <c r="E97" s="96">
        <v>3239</v>
      </c>
      <c r="F97" s="91" t="str">
        <f t="shared" si="14"/>
        <v>Ostale usluge</v>
      </c>
      <c r="G97" s="129" t="s">
        <v>180</v>
      </c>
      <c r="H97" s="91" t="str">
        <f t="shared" si="15"/>
        <v>REDOVNA DJELATNOST SVEUČILIŠTA U SPLITU (IZ EVIDENCIJSKIH PRIHODA)</v>
      </c>
      <c r="I97" s="91" t="str">
        <f t="shared" si="16"/>
        <v>0942</v>
      </c>
      <c r="J97" s="128">
        <v>18979</v>
      </c>
      <c r="K97" s="128">
        <v>6635</v>
      </c>
      <c r="L97" s="128">
        <v>1327</v>
      </c>
      <c r="M97" s="95"/>
      <c r="O97" s="86" t="str">
        <f t="shared" si="17"/>
        <v>323</v>
      </c>
      <c r="P97" s="86" t="str">
        <f t="shared" si="18"/>
        <v>32</v>
      </c>
      <c r="Q97" s="86" t="str">
        <f t="shared" si="19"/>
        <v>52</v>
      </c>
      <c r="R97" s="86" t="str">
        <f t="shared" si="20"/>
        <v>94</v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>08006</v>
      </c>
      <c r="B98" s="90" t="str">
        <f>IF(C98="","",VLOOKUP('OPĆI DIO'!$C$3,'OPĆI DIO'!$L$6:$U$138,9,FALSE))</f>
        <v>Sveučilišta i veleučilišta u Republici Hrvatskoj</v>
      </c>
      <c r="C98" s="96">
        <v>52</v>
      </c>
      <c r="D98" s="91" t="str">
        <f t="shared" si="13"/>
        <v>Ostale pomoći</v>
      </c>
      <c r="E98" s="96">
        <v>3294</v>
      </c>
      <c r="F98" s="91" t="str">
        <f t="shared" si="14"/>
        <v>Članarine i norme</v>
      </c>
      <c r="G98" s="129" t="s">
        <v>180</v>
      </c>
      <c r="H98" s="91" t="str">
        <f t="shared" si="15"/>
        <v>REDOVNA DJELATNOST SVEUČILIŠTA U SPLITU (IZ EVIDENCIJSKIH PRIHODA)</v>
      </c>
      <c r="I98" s="91" t="str">
        <f t="shared" si="16"/>
        <v>0942</v>
      </c>
      <c r="J98" s="128">
        <v>664</v>
      </c>
      <c r="K98" s="128">
        <v>664</v>
      </c>
      <c r="L98" s="128">
        <v>664</v>
      </c>
      <c r="M98" s="95"/>
      <c r="O98" s="86" t="str">
        <f t="shared" si="17"/>
        <v>329</v>
      </c>
      <c r="P98" s="86" t="str">
        <f t="shared" si="18"/>
        <v>32</v>
      </c>
      <c r="Q98" s="86" t="str">
        <f t="shared" si="19"/>
        <v>52</v>
      </c>
      <c r="R98" s="86" t="str">
        <f t="shared" si="20"/>
        <v>94</v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>08006</v>
      </c>
      <c r="B99" s="90" t="str">
        <f>IF(C99="","",VLOOKUP('OPĆI DIO'!$C$3,'OPĆI DIO'!$L$6:$U$138,9,FALSE))</f>
        <v>Sveučilišta i veleučilišta u Republici Hrvatskoj</v>
      </c>
      <c r="C99" s="96">
        <v>52</v>
      </c>
      <c r="D99" s="91" t="str">
        <f t="shared" si="13"/>
        <v>Ostale pomoći</v>
      </c>
      <c r="E99" s="96">
        <v>3431</v>
      </c>
      <c r="F99" s="91" t="str">
        <f t="shared" si="14"/>
        <v>Bankarske usluge i usluge platnog prometa</v>
      </c>
      <c r="G99" s="129" t="s">
        <v>180</v>
      </c>
      <c r="H99" s="91" t="str">
        <f t="shared" si="15"/>
        <v>REDOVNA DJELATNOST SVEUČILIŠTA U SPLITU (IZ EVIDENCIJSKIH PRIHODA)</v>
      </c>
      <c r="I99" s="91" t="str">
        <f t="shared" si="16"/>
        <v>0942</v>
      </c>
      <c r="J99" s="128">
        <v>100</v>
      </c>
      <c r="K99" s="128">
        <v>100</v>
      </c>
      <c r="L99" s="128">
        <v>100</v>
      </c>
      <c r="M99" s="95"/>
      <c r="O99" s="86" t="str">
        <f t="shared" si="17"/>
        <v>343</v>
      </c>
      <c r="P99" s="86" t="str">
        <f t="shared" si="18"/>
        <v>34</v>
      </c>
      <c r="Q99" s="86" t="str">
        <f t="shared" si="19"/>
        <v>52</v>
      </c>
      <c r="R99" s="86" t="str">
        <f t="shared" si="20"/>
        <v>94</v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>08006</v>
      </c>
      <c r="B100" s="90" t="str">
        <f>IF(C100="","",VLOOKUP('OPĆI DIO'!$C$3,'OPĆI DIO'!$L$6:$U$138,9,FALSE))</f>
        <v>Sveučilišta i veleučilišta u Republici Hrvatskoj</v>
      </c>
      <c r="C100" s="96">
        <v>52</v>
      </c>
      <c r="D100" s="91" t="str">
        <f t="shared" si="13"/>
        <v>Ostale pomoći</v>
      </c>
      <c r="E100" s="96">
        <v>4221</v>
      </c>
      <c r="F100" s="91" t="str">
        <f t="shared" si="14"/>
        <v>Uredska oprema i namještaj</v>
      </c>
      <c r="G100" s="129" t="s">
        <v>180</v>
      </c>
      <c r="H100" s="91" t="str">
        <f t="shared" si="15"/>
        <v>REDOVNA DJELATNOST SVEUČILIŠTA U SPLITU (IZ EVIDENCIJSKIH PRIHODA)</v>
      </c>
      <c r="I100" s="91" t="str">
        <f t="shared" si="16"/>
        <v>0942</v>
      </c>
      <c r="J100" s="128">
        <v>929</v>
      </c>
      <c r="K100" s="128">
        <v>0</v>
      </c>
      <c r="L100" s="128">
        <v>0</v>
      </c>
      <c r="M100" s="95"/>
      <c r="O100" s="86" t="str">
        <f t="shared" si="17"/>
        <v>422</v>
      </c>
      <c r="P100" s="86" t="str">
        <f t="shared" si="18"/>
        <v>42</v>
      </c>
      <c r="Q100" s="86" t="str">
        <f t="shared" si="19"/>
        <v>52</v>
      </c>
      <c r="R100" s="86" t="str">
        <f t="shared" si="20"/>
        <v>94</v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>08006</v>
      </c>
      <c r="B101" s="90" t="str">
        <f>IF(C101="","",VLOOKUP('OPĆI DIO'!$C$3,'OPĆI DIO'!$L$6:$U$138,9,FALSE))</f>
        <v>Sveučilišta i veleučilišta u Republici Hrvatskoj</v>
      </c>
      <c r="C101" s="96">
        <v>52</v>
      </c>
      <c r="D101" s="91" t="str">
        <f t="shared" si="13"/>
        <v>Ostale pomoći</v>
      </c>
      <c r="E101" s="96">
        <v>4224</v>
      </c>
      <c r="F101" s="91" t="str">
        <f t="shared" si="14"/>
        <v>Medicinska i laboratorijska oprema</v>
      </c>
      <c r="G101" s="129" t="s">
        <v>180</v>
      </c>
      <c r="H101" s="91" t="str">
        <f t="shared" si="15"/>
        <v>REDOVNA DJELATNOST SVEUČILIŠTA U SPLITU (IZ EVIDENCIJSKIH PRIHODA)</v>
      </c>
      <c r="I101" s="91" t="str">
        <f t="shared" si="16"/>
        <v>0942</v>
      </c>
      <c r="J101" s="128">
        <v>531</v>
      </c>
      <c r="K101" s="128">
        <v>0</v>
      </c>
      <c r="L101" s="128">
        <v>0</v>
      </c>
      <c r="M101" s="95"/>
      <c r="O101" s="86" t="str">
        <f t="shared" si="17"/>
        <v>422</v>
      </c>
      <c r="P101" s="86" t="str">
        <f t="shared" si="18"/>
        <v>42</v>
      </c>
      <c r="Q101" s="86" t="str">
        <f t="shared" si="19"/>
        <v>52</v>
      </c>
      <c r="R101" s="86" t="str">
        <f t="shared" si="20"/>
        <v>94</v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>08006</v>
      </c>
      <c r="B102" s="90" t="str">
        <f>IF(C102="","",VLOOKUP('OPĆI DIO'!$C$3,'OPĆI DIO'!$L$6:$U$138,9,FALSE))</f>
        <v>Sveučilišta i veleučilišta u Republici Hrvatskoj</v>
      </c>
      <c r="C102" s="96">
        <v>52</v>
      </c>
      <c r="D102" s="91" t="str">
        <f t="shared" si="13"/>
        <v>Ostale pomoći</v>
      </c>
      <c r="E102" s="96">
        <v>4225</v>
      </c>
      <c r="F102" s="91" t="str">
        <f t="shared" si="14"/>
        <v>Instrumenti, uređaji i strojevi</v>
      </c>
      <c r="G102" s="129" t="s">
        <v>180</v>
      </c>
      <c r="H102" s="91" t="str">
        <f t="shared" si="15"/>
        <v>REDOVNA DJELATNOST SVEUČILIŠTA U SPLITU (IZ EVIDENCIJSKIH PRIHODA)</v>
      </c>
      <c r="I102" s="91" t="str">
        <f t="shared" si="16"/>
        <v>0942</v>
      </c>
      <c r="J102" s="128">
        <v>65393</v>
      </c>
      <c r="K102" s="128">
        <v>1221</v>
      </c>
      <c r="L102" s="128">
        <v>226</v>
      </c>
      <c r="M102" s="95"/>
      <c r="O102" s="86" t="str">
        <f t="shared" si="17"/>
        <v>422</v>
      </c>
      <c r="P102" s="86" t="str">
        <f t="shared" si="18"/>
        <v>42</v>
      </c>
      <c r="Q102" s="86" t="str">
        <f t="shared" si="19"/>
        <v>52</v>
      </c>
      <c r="R102" s="86" t="str">
        <f t="shared" si="20"/>
        <v>94</v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>08006</v>
      </c>
      <c r="B103" s="90" t="str">
        <f>IF(C103="","",VLOOKUP('OPĆI DIO'!$C$3,'OPĆI DIO'!$L$6:$U$138,9,FALSE))</f>
        <v>Sveučilišta i veleučilišta u Republici Hrvatskoj</v>
      </c>
      <c r="C103" s="96">
        <v>52</v>
      </c>
      <c r="D103" s="91" t="str">
        <f t="shared" si="13"/>
        <v>Ostale pomoći</v>
      </c>
      <c r="E103" s="96">
        <v>4241</v>
      </c>
      <c r="F103" s="91" t="str">
        <f t="shared" si="14"/>
        <v>Knjige</v>
      </c>
      <c r="G103" s="129" t="s">
        <v>180</v>
      </c>
      <c r="H103" s="91" t="str">
        <f t="shared" si="15"/>
        <v>REDOVNA DJELATNOST SVEUČILIŠTA U SPLITU (IZ EVIDENCIJSKIH PRIHODA)</v>
      </c>
      <c r="I103" s="91" t="str">
        <f t="shared" si="16"/>
        <v>0942</v>
      </c>
      <c r="J103" s="128">
        <v>332</v>
      </c>
      <c r="K103" s="128">
        <v>0</v>
      </c>
      <c r="L103" s="128">
        <v>0</v>
      </c>
      <c r="M103" s="95"/>
      <c r="O103" s="86" t="str">
        <f t="shared" si="17"/>
        <v>424</v>
      </c>
      <c r="P103" s="86" t="str">
        <f t="shared" si="18"/>
        <v>42</v>
      </c>
      <c r="Q103" s="86" t="str">
        <f t="shared" si="19"/>
        <v>52</v>
      </c>
      <c r="R103" s="86" t="str">
        <f t="shared" si="20"/>
        <v>94</v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>08006</v>
      </c>
      <c r="B104" s="90" t="str">
        <f>IF(C104="","",VLOOKUP('OPĆI DIO'!$C$3,'OPĆI DIO'!$L$6:$U$138,9,FALSE))</f>
        <v>Sveučilišta i veleučilišta u Republici Hrvatskoj</v>
      </c>
      <c r="C104" s="96">
        <v>61</v>
      </c>
      <c r="D104" s="91" t="str">
        <f t="shared" si="13"/>
        <v>Donacije</v>
      </c>
      <c r="E104" s="96">
        <v>3111</v>
      </c>
      <c r="F104" s="91" t="str">
        <f t="shared" si="14"/>
        <v>Plaće za redovan rad</v>
      </c>
      <c r="G104" s="129" t="s">
        <v>180</v>
      </c>
      <c r="H104" s="91" t="str">
        <f t="shared" si="15"/>
        <v>REDOVNA DJELATNOST SVEUČILIŠTA U SPLITU (IZ EVIDENCIJSKIH PRIHODA)</v>
      </c>
      <c r="I104" s="91" t="str">
        <f t="shared" si="16"/>
        <v>0942</v>
      </c>
      <c r="J104" s="128">
        <v>1279</v>
      </c>
      <c r="K104" s="128">
        <v>0</v>
      </c>
      <c r="L104" s="128">
        <v>0</v>
      </c>
      <c r="M104" s="95"/>
      <c r="O104" s="86" t="str">
        <f t="shared" si="17"/>
        <v>311</v>
      </c>
      <c r="P104" s="86" t="str">
        <f t="shared" si="18"/>
        <v>31</v>
      </c>
      <c r="Q104" s="86" t="str">
        <f t="shared" si="19"/>
        <v>61</v>
      </c>
      <c r="R104" s="86" t="str">
        <f t="shared" si="20"/>
        <v>94</v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>08006</v>
      </c>
      <c r="B105" s="90" t="str">
        <f>IF(C105="","",VLOOKUP('OPĆI DIO'!$C$3,'OPĆI DIO'!$L$6:$U$138,9,FALSE))</f>
        <v>Sveučilišta i veleučilišta u Republici Hrvatskoj</v>
      </c>
      <c r="C105" s="96">
        <v>61</v>
      </c>
      <c r="D105" s="91" t="str">
        <f t="shared" si="13"/>
        <v>Donacije</v>
      </c>
      <c r="E105" s="96">
        <v>3121</v>
      </c>
      <c r="F105" s="91" t="str">
        <f t="shared" si="14"/>
        <v>Ostali rashodi za zaposlene</v>
      </c>
      <c r="G105" s="129" t="s">
        <v>180</v>
      </c>
      <c r="H105" s="91" t="str">
        <f t="shared" si="15"/>
        <v>REDOVNA DJELATNOST SVEUČILIŠTA U SPLITU (IZ EVIDENCIJSKIH PRIHODA)</v>
      </c>
      <c r="I105" s="91" t="str">
        <f t="shared" si="16"/>
        <v>0942</v>
      </c>
      <c r="J105" s="128">
        <v>199</v>
      </c>
      <c r="K105" s="128">
        <v>0</v>
      </c>
      <c r="L105" s="128">
        <v>0</v>
      </c>
      <c r="M105" s="95"/>
      <c r="O105" s="86" t="str">
        <f t="shared" si="17"/>
        <v>312</v>
      </c>
      <c r="P105" s="86" t="str">
        <f t="shared" si="18"/>
        <v>31</v>
      </c>
      <c r="Q105" s="86" t="str">
        <f t="shared" si="19"/>
        <v>61</v>
      </c>
      <c r="R105" s="86" t="str">
        <f t="shared" si="20"/>
        <v>94</v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>08006</v>
      </c>
      <c r="B106" s="90" t="str">
        <f>IF(C106="","",VLOOKUP('OPĆI DIO'!$C$3,'OPĆI DIO'!$L$6:$U$138,9,FALSE))</f>
        <v>Sveučilišta i veleučilišta u Republici Hrvatskoj</v>
      </c>
      <c r="C106" s="96">
        <v>61</v>
      </c>
      <c r="D106" s="91" t="str">
        <f t="shared" si="13"/>
        <v>Donacije</v>
      </c>
      <c r="E106" s="96">
        <v>3132</v>
      </c>
      <c r="F106" s="91" t="str">
        <f t="shared" si="14"/>
        <v>Doprinosi za obvezno zdravstveno osiguranje</v>
      </c>
      <c r="G106" s="129" t="s">
        <v>180</v>
      </c>
      <c r="H106" s="91" t="str">
        <f t="shared" si="15"/>
        <v>REDOVNA DJELATNOST SVEUČILIŠTA U SPLITU (IZ EVIDENCIJSKIH PRIHODA)</v>
      </c>
      <c r="I106" s="91" t="str">
        <f t="shared" si="16"/>
        <v>0942</v>
      </c>
      <c r="J106" s="128">
        <v>199</v>
      </c>
      <c r="K106" s="128">
        <v>0</v>
      </c>
      <c r="L106" s="128">
        <v>0</v>
      </c>
      <c r="M106" s="95"/>
      <c r="O106" s="86" t="str">
        <f t="shared" si="17"/>
        <v>313</v>
      </c>
      <c r="P106" s="86" t="str">
        <f t="shared" si="18"/>
        <v>31</v>
      </c>
      <c r="Q106" s="86" t="str">
        <f t="shared" si="19"/>
        <v>61</v>
      </c>
      <c r="R106" s="86" t="str">
        <f t="shared" si="20"/>
        <v>94</v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5663503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216810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5880313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5880313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6" activePane="bottomLeft" state="frozen"/>
      <selection pane="bottomLeft" activeCell="H20" sqref="H20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51</v>
      </c>
      <c r="B3" s="91" t="str">
        <f t="shared" ref="B3" si="0">IFERROR(VLOOKUP(A3,$U$6:$V$23,2,FALSE),"")</f>
        <v>Pomoći EU</v>
      </c>
      <c r="C3" s="96">
        <v>3111</v>
      </c>
      <c r="D3" s="91" t="str">
        <f>IFERROR(VLOOKUP(C3,$X$5:$Z$129,2,FALSE),"")</f>
        <v>Plaće za redovan rad</v>
      </c>
      <c r="E3" s="129" t="s">
        <v>1368</v>
      </c>
      <c r="F3" s="91" t="str">
        <f>IFERROR(VLOOKUP(E3,$AD$6:$AE$1090,2,FALSE),"")</f>
        <v>SHExtreme</v>
      </c>
      <c r="G3" s="91" t="str">
        <f>IFERROR(VLOOKUP(E3,$AD$6:$AG$1090,4,FALSE),"")</f>
        <v>0942</v>
      </c>
      <c r="H3" s="128">
        <v>78943</v>
      </c>
      <c r="I3" s="128">
        <v>78943</v>
      </c>
      <c r="J3" s="128">
        <v>52832</v>
      </c>
      <c r="K3" s="143"/>
      <c r="L3" s="142"/>
      <c r="M3" s="142"/>
      <c r="N3" s="143"/>
      <c r="O3" s="322"/>
      <c r="P3" s="95"/>
      <c r="R3" s="86" t="str">
        <f>LEFT(C3,3)</f>
        <v>311</v>
      </c>
      <c r="S3" s="86" t="str">
        <f>LEFT(C3,2)</f>
        <v>31</v>
      </c>
      <c r="T3" s="86" t="str">
        <f>MID(G3,2,2)</f>
        <v>94</v>
      </c>
    </row>
    <row r="4" spans="1:33">
      <c r="A4" s="96">
        <v>51</v>
      </c>
      <c r="B4" s="91" t="str">
        <f t="shared" ref="B4:B67" si="1">IFERROR(VLOOKUP(A4,$U$6:$V$23,2,FALSE),"")</f>
        <v>Pomoći EU</v>
      </c>
      <c r="C4" s="96">
        <v>3121</v>
      </c>
      <c r="D4" s="91" t="str">
        <f t="shared" ref="D4:D67" si="2">IFERROR(VLOOKUP(C4,$X$5:$Z$129,2,FALSE),"")</f>
        <v>Ostali rashodi za zaposlene</v>
      </c>
      <c r="E4" s="129" t="s">
        <v>1368</v>
      </c>
      <c r="F4" s="91" t="str">
        <f t="shared" ref="F4:F67" si="3">IFERROR(VLOOKUP(E4,$AD$6:$AE$1090,2,FALSE),"")</f>
        <v>SHExtreme</v>
      </c>
      <c r="G4" s="91" t="str">
        <f t="shared" ref="G4:G67" si="4">IFERROR(VLOOKUP(E4,$AD$6:$AG$1090,4,FALSE),"")</f>
        <v>0942</v>
      </c>
      <c r="H4" s="128">
        <v>1000</v>
      </c>
      <c r="I4" s="128">
        <v>1000</v>
      </c>
      <c r="J4" s="128">
        <v>1000</v>
      </c>
      <c r="K4" s="143"/>
      <c r="L4" s="142"/>
      <c r="M4" s="142"/>
      <c r="N4" s="143"/>
      <c r="O4" s="322"/>
      <c r="P4" s="95"/>
      <c r="R4" s="86" t="str">
        <f t="shared" ref="R4:R67" si="5">LEFT(C4,3)</f>
        <v>312</v>
      </c>
      <c r="S4" s="86" t="str">
        <f t="shared" ref="S4:S67" si="6">LEFT(C4,2)</f>
        <v>31</v>
      </c>
      <c r="T4" s="86" t="str">
        <f t="shared" ref="T4:T67" si="7">MID(G4,2,2)</f>
        <v>94</v>
      </c>
      <c r="X4" s="92"/>
      <c r="Y4" s="92"/>
    </row>
    <row r="5" spans="1:33">
      <c r="A5" s="96">
        <v>51</v>
      </c>
      <c r="B5" s="91" t="str">
        <f t="shared" si="1"/>
        <v>Pomoći EU</v>
      </c>
      <c r="C5" s="96">
        <v>3132</v>
      </c>
      <c r="D5" s="91" t="str">
        <f t="shared" si="2"/>
        <v>Doprinosi za obvezno zdravstveno osiguranje</v>
      </c>
      <c r="E5" s="129" t="s">
        <v>1368</v>
      </c>
      <c r="F5" s="91" t="str">
        <f t="shared" si="3"/>
        <v>SHExtreme</v>
      </c>
      <c r="G5" s="91" t="str">
        <f t="shared" si="4"/>
        <v>0942</v>
      </c>
      <c r="H5" s="128">
        <v>10657</v>
      </c>
      <c r="I5" s="128">
        <v>10657</v>
      </c>
      <c r="J5" s="128">
        <v>6868</v>
      </c>
      <c r="K5" s="143"/>
      <c r="L5" s="142"/>
      <c r="M5" s="142"/>
      <c r="N5" s="143"/>
      <c r="O5" s="322"/>
      <c r="P5" s="95"/>
      <c r="R5" s="86" t="str">
        <f t="shared" si="5"/>
        <v>313</v>
      </c>
      <c r="S5" s="86" t="str">
        <f t="shared" si="6"/>
        <v>31</v>
      </c>
      <c r="T5" s="86" t="str">
        <f t="shared" si="7"/>
        <v>94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51</v>
      </c>
      <c r="B6" s="91" t="str">
        <f t="shared" si="1"/>
        <v>Pomoći EU</v>
      </c>
      <c r="C6" s="96">
        <v>3211</v>
      </c>
      <c r="D6" s="91" t="str">
        <f t="shared" si="2"/>
        <v>Službena putovanja</v>
      </c>
      <c r="E6" s="129" t="s">
        <v>1368</v>
      </c>
      <c r="F6" s="91" t="str">
        <f t="shared" si="3"/>
        <v>SHExtreme</v>
      </c>
      <c r="G6" s="91" t="str">
        <f t="shared" si="4"/>
        <v>0942</v>
      </c>
      <c r="H6" s="128">
        <v>18700</v>
      </c>
      <c r="I6" s="128">
        <v>18700</v>
      </c>
      <c r="J6" s="128">
        <v>11000</v>
      </c>
      <c r="K6" s="143"/>
      <c r="L6" s="142"/>
      <c r="M6" s="142"/>
      <c r="N6" s="143"/>
      <c r="O6" s="322"/>
      <c r="P6" s="95"/>
      <c r="R6" s="86" t="str">
        <f t="shared" si="5"/>
        <v>321</v>
      </c>
      <c r="S6" s="86" t="str">
        <f t="shared" si="6"/>
        <v>32</v>
      </c>
      <c r="T6" s="86" t="str">
        <f t="shared" si="7"/>
        <v>94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51</v>
      </c>
      <c r="B7" s="91" t="str">
        <f t="shared" si="1"/>
        <v>Pomoći EU</v>
      </c>
      <c r="C7" s="96">
        <v>3212</v>
      </c>
      <c r="D7" s="91" t="str">
        <f t="shared" si="2"/>
        <v>Naknade za prijevoz, za rad na terenu i odvojeni život</v>
      </c>
      <c r="E7" s="129" t="s">
        <v>1368</v>
      </c>
      <c r="F7" s="91" t="str">
        <f t="shared" si="3"/>
        <v>SHExtreme</v>
      </c>
      <c r="G7" s="91" t="str">
        <f t="shared" si="4"/>
        <v>0942</v>
      </c>
      <c r="H7" s="128">
        <v>2122</v>
      </c>
      <c r="I7" s="128">
        <v>2122</v>
      </c>
      <c r="J7" s="128">
        <v>2122</v>
      </c>
      <c r="K7" s="143"/>
      <c r="L7" s="142"/>
      <c r="M7" s="142"/>
      <c r="N7" s="143"/>
      <c r="O7" s="322"/>
      <c r="P7" s="95"/>
      <c r="R7" s="86" t="str">
        <f t="shared" si="5"/>
        <v>321</v>
      </c>
      <c r="S7" s="86" t="str">
        <f t="shared" si="6"/>
        <v>32</v>
      </c>
      <c r="T7" s="86" t="str">
        <f t="shared" si="7"/>
        <v>94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51</v>
      </c>
      <c r="B8" s="91" t="str">
        <f t="shared" si="1"/>
        <v>Pomoći EU</v>
      </c>
      <c r="C8" s="96">
        <v>3213</v>
      </c>
      <c r="D8" s="91" t="str">
        <f t="shared" si="2"/>
        <v>Stručno usavršavanje zaposlenika</v>
      </c>
      <c r="E8" s="129" t="s">
        <v>1368</v>
      </c>
      <c r="F8" s="91" t="str">
        <f t="shared" si="3"/>
        <v>SHExtreme</v>
      </c>
      <c r="G8" s="91" t="str">
        <f t="shared" si="4"/>
        <v>0942</v>
      </c>
      <c r="H8" s="128">
        <v>2000</v>
      </c>
      <c r="I8" s="128">
        <v>2000</v>
      </c>
      <c r="J8" s="128">
        <v>2000</v>
      </c>
      <c r="K8" s="143"/>
      <c r="L8" s="142"/>
      <c r="M8" s="142"/>
      <c r="N8" s="143"/>
      <c r="O8" s="322"/>
      <c r="P8" s="95"/>
      <c r="R8" s="86" t="str">
        <f t="shared" si="5"/>
        <v>321</v>
      </c>
      <c r="S8" s="86" t="str">
        <f t="shared" si="6"/>
        <v>32</v>
      </c>
      <c r="T8" s="86" t="str">
        <f t="shared" si="7"/>
        <v>94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>
        <v>51</v>
      </c>
      <c r="B9" s="91" t="str">
        <f t="shared" si="1"/>
        <v>Pomoći EU</v>
      </c>
      <c r="C9" s="96">
        <v>3221</v>
      </c>
      <c r="D9" s="91" t="str">
        <f t="shared" si="2"/>
        <v>Uredski materijal i ostali materijalni rashodi</v>
      </c>
      <c r="E9" s="129" t="s">
        <v>1368</v>
      </c>
      <c r="F9" s="91" t="str">
        <f t="shared" si="3"/>
        <v>SHExtreme</v>
      </c>
      <c r="G9" s="91" t="str">
        <f t="shared" si="4"/>
        <v>0942</v>
      </c>
      <c r="H9" s="128">
        <v>200</v>
      </c>
      <c r="I9" s="128">
        <v>200</v>
      </c>
      <c r="J9" s="128">
        <v>150</v>
      </c>
      <c r="K9" s="143"/>
      <c r="L9" s="142"/>
      <c r="M9" s="142"/>
      <c r="N9" s="143"/>
      <c r="O9" s="322"/>
      <c r="P9" s="95"/>
      <c r="R9" s="86" t="str">
        <f t="shared" si="5"/>
        <v>322</v>
      </c>
      <c r="S9" s="86" t="str">
        <f t="shared" si="6"/>
        <v>32</v>
      </c>
      <c r="T9" s="86" t="str">
        <f t="shared" si="7"/>
        <v>94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>
        <v>51</v>
      </c>
      <c r="B10" s="91" t="str">
        <f t="shared" si="1"/>
        <v>Pomoći EU</v>
      </c>
      <c r="C10" s="96">
        <v>3224</v>
      </c>
      <c r="D10" s="91" t="str">
        <f t="shared" si="2"/>
        <v>Materijal i dijelovi za tekuće i investicijsko održavanje</v>
      </c>
      <c r="E10" s="129" t="s">
        <v>1368</v>
      </c>
      <c r="F10" s="91" t="str">
        <f t="shared" si="3"/>
        <v>SHExtreme</v>
      </c>
      <c r="G10" s="91" t="str">
        <f t="shared" si="4"/>
        <v>0942</v>
      </c>
      <c r="H10" s="128">
        <v>1800</v>
      </c>
      <c r="I10" s="128">
        <v>1800</v>
      </c>
      <c r="J10" s="128">
        <v>1800</v>
      </c>
      <c r="K10" s="143"/>
      <c r="L10" s="142"/>
      <c r="M10" s="142"/>
      <c r="N10" s="143"/>
      <c r="O10" s="322"/>
      <c r="P10" s="95"/>
      <c r="R10" s="86" t="str">
        <f t="shared" si="5"/>
        <v>322</v>
      </c>
      <c r="S10" s="86" t="str">
        <f t="shared" si="6"/>
        <v>32</v>
      </c>
      <c r="T10" s="86" t="str">
        <f t="shared" si="7"/>
        <v>94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>
        <v>51</v>
      </c>
      <c r="B11" s="91" t="str">
        <f t="shared" si="1"/>
        <v>Pomoći EU</v>
      </c>
      <c r="C11" s="96">
        <v>3225</v>
      </c>
      <c r="D11" s="91" t="str">
        <f t="shared" si="2"/>
        <v>Sitni inventar i auto gume</v>
      </c>
      <c r="E11" s="129" t="s">
        <v>1368</v>
      </c>
      <c r="F11" s="91" t="str">
        <f t="shared" si="3"/>
        <v>SHExtreme</v>
      </c>
      <c r="G11" s="91" t="str">
        <f t="shared" si="4"/>
        <v>0942</v>
      </c>
      <c r="H11" s="128">
        <v>400</v>
      </c>
      <c r="I11" s="128">
        <v>400</v>
      </c>
      <c r="J11" s="128">
        <v>400</v>
      </c>
      <c r="K11" s="143"/>
      <c r="L11" s="142"/>
      <c r="M11" s="142"/>
      <c r="N11" s="143"/>
      <c r="O11" s="322"/>
      <c r="P11" s="95"/>
      <c r="R11" s="86" t="str">
        <f t="shared" si="5"/>
        <v>322</v>
      </c>
      <c r="S11" s="86" t="str">
        <f t="shared" si="6"/>
        <v>32</v>
      </c>
      <c r="T11" s="86" t="str">
        <f t="shared" si="7"/>
        <v>94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>
        <v>51</v>
      </c>
      <c r="B12" s="91" t="str">
        <f t="shared" si="1"/>
        <v>Pomoći EU</v>
      </c>
      <c r="C12" s="96">
        <v>3237</v>
      </c>
      <c r="D12" s="91" t="str">
        <f t="shared" si="2"/>
        <v>Intelektualne i osobne usluge</v>
      </c>
      <c r="E12" s="129" t="s">
        <v>1368</v>
      </c>
      <c r="F12" s="91" t="str">
        <f t="shared" si="3"/>
        <v>SHExtreme</v>
      </c>
      <c r="G12" s="91" t="str">
        <f t="shared" si="4"/>
        <v>0942</v>
      </c>
      <c r="H12" s="128">
        <v>3000</v>
      </c>
      <c r="I12" s="128">
        <v>3000</v>
      </c>
      <c r="J12" s="128">
        <v>3000</v>
      </c>
      <c r="K12" s="143"/>
      <c r="L12" s="142"/>
      <c r="M12" s="142"/>
      <c r="N12" s="143"/>
      <c r="O12" s="322"/>
      <c r="P12" s="95"/>
      <c r="R12" s="86" t="str">
        <f t="shared" si="5"/>
        <v>323</v>
      </c>
      <c r="S12" s="86" t="str">
        <f t="shared" si="6"/>
        <v>32</v>
      </c>
      <c r="T12" s="86" t="str">
        <f t="shared" si="7"/>
        <v>94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>
        <v>51</v>
      </c>
      <c r="B13" s="91" t="str">
        <f t="shared" si="1"/>
        <v>Pomoći EU</v>
      </c>
      <c r="C13" s="96">
        <v>3238</v>
      </c>
      <c r="D13" s="91" t="str">
        <f t="shared" si="2"/>
        <v>Računalne usluge</v>
      </c>
      <c r="E13" s="129" t="s">
        <v>1368</v>
      </c>
      <c r="F13" s="91" t="str">
        <f t="shared" si="3"/>
        <v>SHExtreme</v>
      </c>
      <c r="G13" s="91" t="str">
        <f t="shared" si="4"/>
        <v>0942</v>
      </c>
      <c r="H13" s="128">
        <v>3000</v>
      </c>
      <c r="I13" s="128">
        <v>3000</v>
      </c>
      <c r="J13" s="128">
        <v>3000</v>
      </c>
      <c r="K13" s="143"/>
      <c r="L13" s="142"/>
      <c r="M13" s="142"/>
      <c r="N13" s="143"/>
      <c r="O13" s="322"/>
      <c r="P13" s="95"/>
      <c r="R13" s="86" t="str">
        <f t="shared" si="5"/>
        <v>323</v>
      </c>
      <c r="S13" s="86" t="str">
        <f t="shared" si="6"/>
        <v>32</v>
      </c>
      <c r="T13" s="86" t="str">
        <f t="shared" si="7"/>
        <v>94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>
        <v>51</v>
      </c>
      <c r="B14" s="91" t="str">
        <f t="shared" si="1"/>
        <v>Pomoći EU</v>
      </c>
      <c r="C14" s="96">
        <v>3239</v>
      </c>
      <c r="D14" s="91" t="str">
        <f t="shared" si="2"/>
        <v>Ostale usluge</v>
      </c>
      <c r="E14" s="129" t="s">
        <v>1368</v>
      </c>
      <c r="F14" s="91" t="str">
        <f t="shared" si="3"/>
        <v>SHExtreme</v>
      </c>
      <c r="G14" s="91" t="str">
        <f t="shared" si="4"/>
        <v>0942</v>
      </c>
      <c r="H14" s="128">
        <v>600</v>
      </c>
      <c r="I14" s="128">
        <v>600</v>
      </c>
      <c r="J14" s="128">
        <v>600</v>
      </c>
      <c r="K14" s="143"/>
      <c r="L14" s="142"/>
      <c r="M14" s="142"/>
      <c r="N14" s="143"/>
      <c r="O14" s="322"/>
      <c r="P14" s="95"/>
      <c r="R14" s="86" t="str">
        <f t="shared" si="5"/>
        <v>323</v>
      </c>
      <c r="S14" s="86" t="str">
        <f t="shared" si="6"/>
        <v>32</v>
      </c>
      <c r="T14" s="86" t="str">
        <f t="shared" si="7"/>
        <v>94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>
        <v>51</v>
      </c>
      <c r="B15" s="91" t="str">
        <f t="shared" si="1"/>
        <v>Pomoći EU</v>
      </c>
      <c r="C15" s="96">
        <v>3294</v>
      </c>
      <c r="D15" s="91" t="str">
        <f t="shared" si="2"/>
        <v>Članarine i norme</v>
      </c>
      <c r="E15" s="129" t="s">
        <v>1368</v>
      </c>
      <c r="F15" s="91" t="str">
        <f t="shared" si="3"/>
        <v>SHExtreme</v>
      </c>
      <c r="G15" s="91" t="str">
        <f t="shared" si="4"/>
        <v>0942</v>
      </c>
      <c r="H15" s="128">
        <v>1000</v>
      </c>
      <c r="I15" s="128">
        <v>1000</v>
      </c>
      <c r="J15" s="128">
        <v>1000</v>
      </c>
      <c r="K15" s="143"/>
      <c r="L15" s="142"/>
      <c r="M15" s="142"/>
      <c r="N15" s="143"/>
      <c r="O15" s="322"/>
      <c r="P15" s="95"/>
      <c r="R15" s="86" t="str">
        <f t="shared" si="5"/>
        <v>329</v>
      </c>
      <c r="S15" s="86" t="str">
        <f t="shared" si="6"/>
        <v>32</v>
      </c>
      <c r="T15" s="86" t="str">
        <f t="shared" si="7"/>
        <v>94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>
        <v>51</v>
      </c>
      <c r="B16" s="91" t="str">
        <f t="shared" si="1"/>
        <v>Pomoći EU</v>
      </c>
      <c r="C16" s="96">
        <v>4222</v>
      </c>
      <c r="D16" s="91" t="str">
        <f t="shared" si="2"/>
        <v>Komunikacijska oprema</v>
      </c>
      <c r="E16" s="129" t="s">
        <v>1368</v>
      </c>
      <c r="F16" s="91" t="str">
        <f t="shared" si="3"/>
        <v>SHExtreme</v>
      </c>
      <c r="G16" s="91" t="str">
        <f t="shared" si="4"/>
        <v>0942</v>
      </c>
      <c r="H16" s="128">
        <v>1000</v>
      </c>
      <c r="I16" s="128">
        <v>1000</v>
      </c>
      <c r="J16" s="128">
        <v>1000</v>
      </c>
      <c r="K16" s="143"/>
      <c r="L16" s="142"/>
      <c r="M16" s="142"/>
      <c r="N16" s="143"/>
      <c r="O16" s="322"/>
      <c r="P16" s="95"/>
      <c r="R16" s="86" t="str">
        <f t="shared" si="5"/>
        <v>422</v>
      </c>
      <c r="S16" s="86" t="str">
        <f t="shared" si="6"/>
        <v>42</v>
      </c>
      <c r="T16" s="86" t="str">
        <f t="shared" si="7"/>
        <v>94</v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>
        <v>51</v>
      </c>
      <c r="B17" s="91" t="str">
        <f t="shared" si="1"/>
        <v>Pomoći EU</v>
      </c>
      <c r="C17" s="96">
        <v>4225</v>
      </c>
      <c r="D17" s="91" t="str">
        <f t="shared" si="2"/>
        <v>Instrumenti, uređaji i strojevi</v>
      </c>
      <c r="E17" s="129" t="s">
        <v>1368</v>
      </c>
      <c r="F17" s="91" t="str">
        <f t="shared" si="3"/>
        <v>SHExtreme</v>
      </c>
      <c r="G17" s="91" t="str">
        <f t="shared" si="4"/>
        <v>0942</v>
      </c>
      <c r="H17" s="128">
        <v>6000</v>
      </c>
      <c r="I17" s="128">
        <v>6000</v>
      </c>
      <c r="J17" s="128">
        <v>6000</v>
      </c>
      <c r="K17" s="143"/>
      <c r="L17" s="142"/>
      <c r="M17" s="142"/>
      <c r="N17" s="143"/>
      <c r="O17" s="322"/>
      <c r="P17" s="95"/>
      <c r="R17" s="86" t="str">
        <f t="shared" si="5"/>
        <v>422</v>
      </c>
      <c r="S17" s="86" t="str">
        <f t="shared" si="6"/>
        <v>42</v>
      </c>
      <c r="T17" s="86" t="str">
        <f t="shared" si="7"/>
        <v>94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>
        <v>51</v>
      </c>
      <c r="B18" s="91" t="str">
        <f t="shared" si="1"/>
        <v>Pomoći EU</v>
      </c>
      <c r="C18" s="96">
        <v>4241</v>
      </c>
      <c r="D18" s="91" t="str">
        <f t="shared" si="2"/>
        <v>Knjige</v>
      </c>
      <c r="E18" s="129" t="s">
        <v>1368</v>
      </c>
      <c r="F18" s="91" t="str">
        <f t="shared" si="3"/>
        <v>SHExtreme</v>
      </c>
      <c r="G18" s="91" t="str">
        <f t="shared" si="4"/>
        <v>0942</v>
      </c>
      <c r="H18" s="128">
        <v>800</v>
      </c>
      <c r="I18" s="128">
        <v>800</v>
      </c>
      <c r="J18" s="128">
        <v>800</v>
      </c>
      <c r="K18" s="143"/>
      <c r="L18" s="142"/>
      <c r="M18" s="142"/>
      <c r="N18" s="143"/>
      <c r="O18" s="322"/>
      <c r="P18" s="95"/>
      <c r="R18" s="86" t="str">
        <f t="shared" si="5"/>
        <v>424</v>
      </c>
      <c r="S18" s="86" t="str">
        <f t="shared" si="6"/>
        <v>42</v>
      </c>
      <c r="T18" s="86" t="str">
        <f t="shared" si="7"/>
        <v>94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>
        <v>51</v>
      </c>
      <c r="B19" s="91" t="str">
        <f t="shared" si="1"/>
        <v>Pomoći EU</v>
      </c>
      <c r="C19" s="96">
        <v>4262</v>
      </c>
      <c r="D19" s="91" t="str">
        <f t="shared" si="2"/>
        <v>Ulaganja u računalne programe</v>
      </c>
      <c r="E19" s="129" t="s">
        <v>1368</v>
      </c>
      <c r="F19" s="91" t="str">
        <f t="shared" si="3"/>
        <v>SHExtreme</v>
      </c>
      <c r="G19" s="91" t="str">
        <f t="shared" si="4"/>
        <v>0942</v>
      </c>
      <c r="H19" s="128">
        <v>2000</v>
      </c>
      <c r="I19" s="128">
        <v>0</v>
      </c>
      <c r="J19" s="128">
        <v>0</v>
      </c>
      <c r="K19" s="143"/>
      <c r="L19" s="142"/>
      <c r="M19" s="142"/>
      <c r="N19" s="143"/>
      <c r="O19" s="322"/>
      <c r="P19" s="95"/>
      <c r="R19" s="86" t="str">
        <f t="shared" si="5"/>
        <v>426</v>
      </c>
      <c r="S19" s="86" t="str">
        <f t="shared" si="6"/>
        <v>42</v>
      </c>
      <c r="T19" s="86" t="str">
        <f t="shared" si="7"/>
        <v>94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>
        <v>52</v>
      </c>
      <c r="B20" s="91" t="str">
        <f t="shared" si="1"/>
        <v>Ostale pomoći</v>
      </c>
      <c r="C20" s="96">
        <v>3221</v>
      </c>
      <c r="D20" s="91" t="str">
        <f t="shared" si="2"/>
        <v>Uredski materijal i ostali materijalni rashodi</v>
      </c>
      <c r="E20" s="129" t="s">
        <v>1390</v>
      </c>
      <c r="F20" s="91" t="str">
        <f t="shared" si="3"/>
        <v>STIM-REI</v>
      </c>
      <c r="G20" s="91" t="str">
        <f t="shared" si="4"/>
        <v>0942</v>
      </c>
      <c r="H20" s="128">
        <v>2654</v>
      </c>
      <c r="I20" s="128">
        <v>0</v>
      </c>
      <c r="J20" s="128">
        <v>0</v>
      </c>
      <c r="K20" s="143"/>
      <c r="L20" s="142"/>
      <c r="M20" s="142"/>
      <c r="N20" s="143"/>
      <c r="O20" s="322"/>
      <c r="P20" s="95"/>
      <c r="R20" s="86" t="str">
        <f t="shared" si="5"/>
        <v>322</v>
      </c>
      <c r="S20" s="86" t="str">
        <f t="shared" si="6"/>
        <v>32</v>
      </c>
      <c r="T20" s="86" t="str">
        <f t="shared" si="7"/>
        <v>94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>
        <v>52</v>
      </c>
      <c r="B21" s="91" t="str">
        <f t="shared" si="1"/>
        <v>Ostale pomoći</v>
      </c>
      <c r="C21" s="96">
        <v>3224</v>
      </c>
      <c r="D21" s="91" t="str">
        <f t="shared" si="2"/>
        <v>Materijal i dijelovi za tekuće i investicijsko održavanje</v>
      </c>
      <c r="E21" s="129" t="s">
        <v>1390</v>
      </c>
      <c r="F21" s="91" t="str">
        <f t="shared" si="3"/>
        <v>STIM-REI</v>
      </c>
      <c r="G21" s="91" t="str">
        <f t="shared" si="4"/>
        <v>0942</v>
      </c>
      <c r="H21" s="128">
        <v>2654</v>
      </c>
      <c r="I21" s="128">
        <v>0</v>
      </c>
      <c r="J21" s="128">
        <v>0</v>
      </c>
      <c r="K21" s="143"/>
      <c r="L21" s="142"/>
      <c r="M21" s="142"/>
      <c r="N21" s="143"/>
      <c r="O21" s="322"/>
      <c r="P21" s="95"/>
      <c r="R21" s="86" t="str">
        <f t="shared" si="5"/>
        <v>322</v>
      </c>
      <c r="S21" s="86" t="str">
        <f t="shared" si="6"/>
        <v>32</v>
      </c>
      <c r="T21" s="86" t="str">
        <f t="shared" si="7"/>
        <v>94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>
        <v>52</v>
      </c>
      <c r="B22" s="91" t="str">
        <f t="shared" si="1"/>
        <v>Ostale pomoći</v>
      </c>
      <c r="C22" s="96">
        <v>3225</v>
      </c>
      <c r="D22" s="91" t="str">
        <f t="shared" si="2"/>
        <v>Sitni inventar i auto gume</v>
      </c>
      <c r="E22" s="129" t="s">
        <v>1390</v>
      </c>
      <c r="F22" s="91" t="str">
        <f t="shared" si="3"/>
        <v>STIM-REI</v>
      </c>
      <c r="G22" s="91" t="str">
        <f t="shared" si="4"/>
        <v>0942</v>
      </c>
      <c r="H22" s="128">
        <v>2654</v>
      </c>
      <c r="I22" s="128">
        <v>0</v>
      </c>
      <c r="J22" s="128">
        <v>0</v>
      </c>
      <c r="K22" s="143"/>
      <c r="L22" s="142"/>
      <c r="M22" s="142"/>
      <c r="N22" s="143"/>
      <c r="O22" s="322"/>
      <c r="P22" s="95"/>
      <c r="R22" s="86" t="str">
        <f t="shared" si="5"/>
        <v>322</v>
      </c>
      <c r="S22" s="86" t="str">
        <f t="shared" si="6"/>
        <v>32</v>
      </c>
      <c r="T22" s="86" t="str">
        <f t="shared" si="7"/>
        <v>94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>
        <v>52</v>
      </c>
      <c r="B23" s="91" t="str">
        <f t="shared" si="1"/>
        <v>Ostale pomoći</v>
      </c>
      <c r="C23" s="96">
        <v>4221</v>
      </c>
      <c r="D23" s="91" t="str">
        <f t="shared" si="2"/>
        <v>Uredska oprema i namještaj</v>
      </c>
      <c r="E23" s="129" t="s">
        <v>1390</v>
      </c>
      <c r="F23" s="91" t="str">
        <f t="shared" si="3"/>
        <v>STIM-REI</v>
      </c>
      <c r="G23" s="91" t="str">
        <f t="shared" si="4"/>
        <v>0942</v>
      </c>
      <c r="H23" s="128">
        <v>5309</v>
      </c>
      <c r="I23" s="128">
        <v>0</v>
      </c>
      <c r="J23" s="128">
        <v>0</v>
      </c>
      <c r="K23" s="143"/>
      <c r="L23" s="142"/>
      <c r="M23" s="142"/>
      <c r="N23" s="143"/>
      <c r="O23" s="322"/>
      <c r="P23" s="95"/>
      <c r="R23" s="86" t="str">
        <f t="shared" si="5"/>
        <v>422</v>
      </c>
      <c r="S23" s="86" t="str">
        <f t="shared" si="6"/>
        <v>42</v>
      </c>
      <c r="T23" s="86" t="str">
        <f t="shared" si="7"/>
        <v>94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>
        <v>52</v>
      </c>
      <c r="B24" s="91" t="str">
        <f t="shared" si="1"/>
        <v>Ostale pomoći</v>
      </c>
      <c r="C24" s="96">
        <v>4224</v>
      </c>
      <c r="D24" s="91" t="str">
        <f t="shared" si="2"/>
        <v>Medicinska i laboratorijska oprema</v>
      </c>
      <c r="E24" s="129" t="s">
        <v>1390</v>
      </c>
      <c r="F24" s="91" t="str">
        <f t="shared" si="3"/>
        <v>STIM-REI</v>
      </c>
      <c r="G24" s="91" t="str">
        <f t="shared" si="4"/>
        <v>0942</v>
      </c>
      <c r="H24" s="128">
        <v>17254</v>
      </c>
      <c r="I24" s="128">
        <v>0</v>
      </c>
      <c r="J24" s="128">
        <v>0</v>
      </c>
      <c r="K24" s="143"/>
      <c r="L24" s="142"/>
      <c r="M24" s="142"/>
      <c r="N24" s="143"/>
      <c r="O24" s="322"/>
      <c r="P24" s="95"/>
      <c r="R24" s="86" t="str">
        <f t="shared" si="5"/>
        <v>422</v>
      </c>
      <c r="S24" s="86" t="str">
        <f t="shared" si="6"/>
        <v>42</v>
      </c>
      <c r="T24" s="86" t="str">
        <f t="shared" si="7"/>
        <v>94</v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>
        <v>52</v>
      </c>
      <c r="B25" s="91" t="str">
        <f t="shared" si="1"/>
        <v>Ostale pomoći</v>
      </c>
      <c r="C25" s="96">
        <v>4225</v>
      </c>
      <c r="D25" s="91" t="str">
        <f t="shared" si="2"/>
        <v>Instrumenti, uređaji i strojevi</v>
      </c>
      <c r="E25" s="129" t="s">
        <v>1390</v>
      </c>
      <c r="F25" s="91" t="str">
        <f t="shared" si="3"/>
        <v>STIM-REI</v>
      </c>
      <c r="G25" s="91" t="str">
        <f t="shared" si="4"/>
        <v>0942</v>
      </c>
      <c r="H25" s="128">
        <v>18581</v>
      </c>
      <c r="I25" s="128">
        <v>0</v>
      </c>
      <c r="J25" s="128">
        <v>0</v>
      </c>
      <c r="K25" s="143"/>
      <c r="L25" s="142"/>
      <c r="M25" s="142"/>
      <c r="N25" s="143"/>
      <c r="O25" s="322"/>
      <c r="P25" s="95"/>
      <c r="R25" s="86" t="str">
        <f t="shared" si="5"/>
        <v>422</v>
      </c>
      <c r="S25" s="86" t="str">
        <f t="shared" si="6"/>
        <v>42</v>
      </c>
      <c r="T25" s="86" t="str">
        <f t="shared" si="7"/>
        <v>94</v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>
        <v>52</v>
      </c>
      <c r="B26" s="91" t="str">
        <f t="shared" si="1"/>
        <v>Ostale pomoći</v>
      </c>
      <c r="C26" s="96">
        <v>3211</v>
      </c>
      <c r="D26" s="91" t="str">
        <f t="shared" si="2"/>
        <v>Službena putovanja</v>
      </c>
      <c r="E26" s="129" t="s">
        <v>2252</v>
      </c>
      <c r="F26" s="91" t="str">
        <f t="shared" si="3"/>
        <v>CAAT</v>
      </c>
      <c r="G26" s="91" t="str">
        <f t="shared" si="4"/>
        <v>0942</v>
      </c>
      <c r="H26" s="128">
        <v>2654</v>
      </c>
      <c r="I26" s="128">
        <v>0</v>
      </c>
      <c r="J26" s="128">
        <v>0</v>
      </c>
      <c r="K26" s="143"/>
      <c r="L26" s="142"/>
      <c r="M26" s="142"/>
      <c r="N26" s="143"/>
      <c r="O26" s="322"/>
      <c r="P26" s="95"/>
      <c r="R26" s="86" t="str">
        <f t="shared" si="5"/>
        <v>321</v>
      </c>
      <c r="S26" s="86" t="str">
        <f t="shared" si="6"/>
        <v>32</v>
      </c>
      <c r="T26" s="86" t="str">
        <f t="shared" si="7"/>
        <v>94</v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>
        <v>52</v>
      </c>
      <c r="B27" s="91" t="str">
        <f t="shared" si="1"/>
        <v>Ostale pomoći</v>
      </c>
      <c r="C27" s="96">
        <v>3211</v>
      </c>
      <c r="D27" s="91" t="str">
        <f t="shared" si="2"/>
        <v>Službena putovanja</v>
      </c>
      <c r="E27" s="129" t="s">
        <v>798</v>
      </c>
      <c r="F27" s="91" t="str">
        <f t="shared" si="3"/>
        <v>ERASMUS+ Programske zemlje KA103 Mobilnost studenata i osoblja Sveučilišta u Splitu</v>
      </c>
      <c r="G27" s="91" t="str">
        <f t="shared" si="4"/>
        <v>0942</v>
      </c>
      <c r="H27" s="128">
        <v>10257</v>
      </c>
      <c r="I27" s="128">
        <v>7165</v>
      </c>
      <c r="J27" s="128">
        <v>2455</v>
      </c>
      <c r="K27" s="143"/>
      <c r="L27" s="142"/>
      <c r="M27" s="142"/>
      <c r="N27" s="143"/>
      <c r="O27" s="322"/>
      <c r="P27" s="95"/>
      <c r="R27" s="86" t="str">
        <f t="shared" si="5"/>
        <v>321</v>
      </c>
      <c r="S27" s="86" t="str">
        <f t="shared" si="6"/>
        <v>32</v>
      </c>
      <c r="T27" s="86" t="str">
        <f t="shared" si="7"/>
        <v>94</v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>
        <v>52</v>
      </c>
      <c r="B28" s="91" t="str">
        <f t="shared" si="1"/>
        <v>Ostale pomoći</v>
      </c>
      <c r="C28" s="96">
        <v>4225</v>
      </c>
      <c r="D28" s="91" t="str">
        <f t="shared" si="2"/>
        <v>Instrumenti, uređaji i strojevi</v>
      </c>
      <c r="E28" s="129" t="s">
        <v>798</v>
      </c>
      <c r="F28" s="91" t="str">
        <f t="shared" si="3"/>
        <v>ERASMUS+ Programske zemlje KA103 Mobilnost studenata i osoblja Sveučilišta u Splitu</v>
      </c>
      <c r="G28" s="91" t="str">
        <f t="shared" si="4"/>
        <v>0942</v>
      </c>
      <c r="H28" s="128">
        <v>5310</v>
      </c>
      <c r="I28" s="128">
        <v>5310</v>
      </c>
      <c r="J28" s="128">
        <v>0</v>
      </c>
      <c r="K28" s="143"/>
      <c r="L28" s="142"/>
      <c r="M28" s="142"/>
      <c r="N28" s="143"/>
      <c r="O28" s="322"/>
      <c r="P28" s="95"/>
      <c r="R28" s="86" t="str">
        <f t="shared" si="5"/>
        <v>422</v>
      </c>
      <c r="S28" s="86" t="str">
        <f t="shared" si="6"/>
        <v>42</v>
      </c>
      <c r="T28" s="86" t="str">
        <f t="shared" si="7"/>
        <v>94</v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>
        <v>52</v>
      </c>
      <c r="B29" s="91" t="str">
        <f t="shared" si="1"/>
        <v>Ostale pomoći</v>
      </c>
      <c r="C29" s="96">
        <v>3211</v>
      </c>
      <c r="D29" s="91" t="str">
        <f t="shared" si="2"/>
        <v>Službena putovanja</v>
      </c>
      <c r="E29" s="129" t="s">
        <v>2326</v>
      </c>
      <c r="F29" s="91" t="str">
        <f t="shared" si="3"/>
        <v>Projekt Horizon 2020-Nextgen Microfluidics    "Next generation test bed for upscaling of microfluidic devices based on nano-enabled surfaces and membranes"</v>
      </c>
      <c r="G29" s="91" t="str">
        <f t="shared" si="4"/>
        <v>0942</v>
      </c>
      <c r="H29" s="128">
        <v>6200</v>
      </c>
      <c r="I29" s="128">
        <v>6200</v>
      </c>
      <c r="J29" s="128">
        <v>0</v>
      </c>
      <c r="K29" s="143"/>
      <c r="L29" s="142"/>
      <c r="M29" s="142"/>
      <c r="N29" s="143"/>
      <c r="O29" s="322"/>
      <c r="P29" s="95"/>
      <c r="R29" s="86" t="str">
        <f t="shared" si="5"/>
        <v>321</v>
      </c>
      <c r="S29" s="86" t="str">
        <f t="shared" si="6"/>
        <v>32</v>
      </c>
      <c r="T29" s="86" t="str">
        <f t="shared" si="7"/>
        <v>94</v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>
        <v>52</v>
      </c>
      <c r="B30" s="91" t="str">
        <f t="shared" si="1"/>
        <v>Ostale pomoći</v>
      </c>
      <c r="C30" s="96">
        <v>3211</v>
      </c>
      <c r="D30" s="91" t="str">
        <f t="shared" si="2"/>
        <v>Službena putovanja</v>
      </c>
      <c r="E30" s="129" t="s">
        <v>3155</v>
      </c>
      <c r="F30" s="91" t="str">
        <f t="shared" si="3"/>
        <v>CHIC</v>
      </c>
      <c r="G30" s="91" t="str">
        <f t="shared" si="4"/>
        <v>0942</v>
      </c>
      <c r="H30" s="128">
        <v>6500</v>
      </c>
      <c r="I30" s="128">
        <v>0</v>
      </c>
      <c r="J30" s="128">
        <v>0</v>
      </c>
      <c r="K30" s="143"/>
      <c r="L30" s="142"/>
      <c r="M30" s="142"/>
      <c r="N30" s="143"/>
      <c r="O30" s="322"/>
      <c r="P30" s="95"/>
      <c r="R30" s="86" t="str">
        <f t="shared" si="5"/>
        <v>321</v>
      </c>
      <c r="S30" s="86" t="str">
        <f t="shared" si="6"/>
        <v>32</v>
      </c>
      <c r="T30" s="86" t="str">
        <f t="shared" si="7"/>
        <v>94</v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>
        <v>52</v>
      </c>
      <c r="B31" s="91" t="str">
        <f t="shared" si="1"/>
        <v>Ostale pomoći</v>
      </c>
      <c r="C31" s="96">
        <v>3211</v>
      </c>
      <c r="D31" s="91" t="str">
        <f t="shared" si="2"/>
        <v>Službena putovanja</v>
      </c>
      <c r="E31" s="129" t="s">
        <v>1404</v>
      </c>
      <c r="F31" s="91" t="str">
        <f t="shared" si="3"/>
        <v>mathSTEM - Podučavanje matematike i izrada smjernica za mathSTEM metodologiju</v>
      </c>
      <c r="G31" s="91" t="str">
        <f t="shared" si="4"/>
        <v>0942</v>
      </c>
      <c r="H31" s="128">
        <v>3561</v>
      </c>
      <c r="I31" s="128">
        <v>0</v>
      </c>
      <c r="J31" s="128">
        <v>0</v>
      </c>
      <c r="K31" s="143"/>
      <c r="L31" s="142"/>
      <c r="M31" s="142"/>
      <c r="N31" s="143"/>
      <c r="O31" s="322"/>
      <c r="P31" s="95"/>
      <c r="R31" s="86" t="str">
        <f t="shared" si="5"/>
        <v>321</v>
      </c>
      <c r="S31" s="86" t="str">
        <f t="shared" si="6"/>
        <v>32</v>
      </c>
      <c r="T31" s="86" t="str">
        <f t="shared" si="7"/>
        <v>94</v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xWindow="65" yWindow="862"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5" yWindow="862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zoomScale="80" zoomScaleNormal="80" workbookViewId="0">
      <selection activeCell="K31" sqref="K31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515550</v>
      </c>
      <c r="E5" s="3"/>
      <c r="F5" s="3"/>
      <c r="G5" s="3">
        <v>27550</v>
      </c>
      <c r="H5" s="3"/>
      <c r="I5" s="3">
        <v>28000</v>
      </c>
      <c r="J5" s="3">
        <v>250000</v>
      </c>
      <c r="K5" s="3">
        <v>210000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5956655</v>
      </c>
      <c r="E6" s="12">
        <f>+'A.1 PRIHODI'!E8</f>
        <v>4972036</v>
      </c>
      <c r="F6" s="12">
        <f>+'A.1 PRIHODI'!F8</f>
        <v>0</v>
      </c>
      <c r="G6" s="12">
        <f>+'A.1 PRIHODI'!G8</f>
        <v>36700</v>
      </c>
      <c r="H6" s="12">
        <f>+'A.1 PRIHODI'!H8</f>
        <v>0</v>
      </c>
      <c r="I6" s="12">
        <f>+'A.1 PRIHODI'!I8+'B. RAČUN FIN'!I6</f>
        <v>260000</v>
      </c>
      <c r="J6" s="12">
        <f>+'A.1 PRIHODI'!J8</f>
        <v>160125</v>
      </c>
      <c r="K6" s="12">
        <f>+'A.1 PRIHODI'!K8</f>
        <v>526117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1677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-591892</v>
      </c>
      <c r="E7" s="197"/>
      <c r="F7" s="197"/>
      <c r="G7" s="197">
        <v>-29612</v>
      </c>
      <c r="H7" s="197"/>
      <c r="I7" s="197">
        <v>-19231</v>
      </c>
      <c r="J7" s="197">
        <v>-276903</v>
      </c>
      <c r="K7" s="197">
        <v>-266146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5880313</v>
      </c>
      <c r="E8" s="12">
        <f>+E5+E6+E7</f>
        <v>4972036</v>
      </c>
      <c r="F8" s="12">
        <f t="shared" ref="F8:W8" si="1">+F5+F6+F7</f>
        <v>0</v>
      </c>
      <c r="G8" s="12">
        <f t="shared" si="1"/>
        <v>34638</v>
      </c>
      <c r="H8" s="12">
        <f t="shared" si="1"/>
        <v>0</v>
      </c>
      <c r="I8" s="12">
        <f t="shared" si="1"/>
        <v>268769</v>
      </c>
      <c r="J8" s="12">
        <f t="shared" si="1"/>
        <v>133222</v>
      </c>
      <c r="K8" s="12">
        <f t="shared" si="1"/>
        <v>469971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1677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5880313</v>
      </c>
      <c r="E9" s="82">
        <f>+'A.2 RASHODI'!E4+'B. RAČUN FIN'!E11</f>
        <v>4972036</v>
      </c>
      <c r="F9" s="82">
        <f>+'A.2 RASHODI'!F4+'B. RAČUN FIN'!F11</f>
        <v>0</v>
      </c>
      <c r="G9" s="82">
        <f>+'A.2 RASHODI'!G4+'B. RAČUN FIN'!G11</f>
        <v>34638</v>
      </c>
      <c r="H9" s="82">
        <f>+'A.2 RASHODI'!H4+'B. RAČUN FIN'!H11</f>
        <v>0</v>
      </c>
      <c r="I9" s="82">
        <f>+'A.2 RASHODI'!I4+'B. RAČUN FIN'!I11</f>
        <v>268769</v>
      </c>
      <c r="J9" s="82">
        <f>+'A.2 RASHODI'!J4+'B. RAČUN FIN'!J11</f>
        <v>133222</v>
      </c>
      <c r="K9" s="82">
        <f>+'A.2 RASHODI'!K4+'B. RAČUN FIN'!K11</f>
        <v>469971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1677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591892</v>
      </c>
      <c r="E13" s="131">
        <f t="shared" ref="E13:W13" si="4">-E7</f>
        <v>0</v>
      </c>
      <c r="F13" s="131">
        <f t="shared" si="4"/>
        <v>0</v>
      </c>
      <c r="G13" s="131">
        <f t="shared" si="4"/>
        <v>29612</v>
      </c>
      <c r="H13" s="131">
        <f t="shared" si="4"/>
        <v>0</v>
      </c>
      <c r="I13" s="131">
        <f t="shared" si="4"/>
        <v>19231</v>
      </c>
      <c r="J13" s="131">
        <f t="shared" si="4"/>
        <v>276903</v>
      </c>
      <c r="K13" s="131">
        <f t="shared" si="4"/>
        <v>266146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5841314</v>
      </c>
      <c r="E14" s="12">
        <f>+'A.1 PRIHODI'!E22</f>
        <v>4993283</v>
      </c>
      <c r="F14" s="12">
        <f>+'A.1 PRIHODI'!F22</f>
        <v>0</v>
      </c>
      <c r="G14" s="12">
        <f>+'A.1 PRIHODI'!G22</f>
        <v>36700</v>
      </c>
      <c r="H14" s="12">
        <f>+'A.1 PRIHODI'!H22</f>
        <v>0</v>
      </c>
      <c r="I14" s="12">
        <f>+'A.1 PRIHODI'!I22+'B. RAČUN FIN'!I17</f>
        <v>260000</v>
      </c>
      <c r="J14" s="12">
        <f>+'A.1 PRIHODI'!J22</f>
        <v>157625</v>
      </c>
      <c r="K14" s="12">
        <f>+'A.1 PRIHODI'!K22</f>
        <v>393706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-710246</v>
      </c>
      <c r="E15" s="65"/>
      <c r="F15" s="65"/>
      <c r="G15" s="65">
        <v>-31674</v>
      </c>
      <c r="H15" s="65"/>
      <c r="I15" s="65">
        <v>-9804</v>
      </c>
      <c r="J15" s="65">
        <v>-303306</v>
      </c>
      <c r="K15" s="65">
        <v>-365462</v>
      </c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5722960</v>
      </c>
      <c r="E16" s="12">
        <f>+E13+E14+E15</f>
        <v>4993283</v>
      </c>
      <c r="F16" s="12">
        <f t="shared" ref="F16:W16" si="5">+F13+F14+F15</f>
        <v>0</v>
      </c>
      <c r="G16" s="12">
        <f t="shared" si="5"/>
        <v>34638</v>
      </c>
      <c r="H16" s="12">
        <f t="shared" si="5"/>
        <v>0</v>
      </c>
      <c r="I16" s="12">
        <f t="shared" si="5"/>
        <v>269427</v>
      </c>
      <c r="J16" s="12">
        <f t="shared" si="5"/>
        <v>131222</v>
      </c>
      <c r="K16" s="12">
        <f t="shared" si="5"/>
        <v>294390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5722960</v>
      </c>
      <c r="E17" s="82">
        <f>+'A.2 RASHODI'!E21+'B. RAČUN FIN'!E22</f>
        <v>4993283</v>
      </c>
      <c r="F17" s="82">
        <f>+'A.2 RASHODI'!F21+'B. RAČUN FIN'!F22</f>
        <v>0</v>
      </c>
      <c r="G17" s="82">
        <f>+'A.2 RASHODI'!G21+'B. RAČUN FIN'!G22</f>
        <v>34638</v>
      </c>
      <c r="H17" s="82">
        <f>+'A.2 RASHODI'!H21+'B. RAČUN FIN'!H22</f>
        <v>0</v>
      </c>
      <c r="I17" s="82">
        <f>+'A.2 RASHODI'!I21+'B. RAČUN FIN'!I22</f>
        <v>269427</v>
      </c>
      <c r="J17" s="82">
        <f>+'A.2 RASHODI'!J21+'B. RAČUN FIN'!J22</f>
        <v>131222</v>
      </c>
      <c r="K17" s="82">
        <f>+'A.2 RASHODI'!K21+'B. RAČUN FIN'!K22</f>
        <v>294390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710246</v>
      </c>
      <c r="E21" s="131">
        <f t="shared" ref="E21:W21" si="8">-E15</f>
        <v>0</v>
      </c>
      <c r="F21" s="131">
        <f t="shared" si="8"/>
        <v>0</v>
      </c>
      <c r="G21" s="131">
        <f t="shared" si="8"/>
        <v>31674</v>
      </c>
      <c r="H21" s="131">
        <f t="shared" si="8"/>
        <v>0</v>
      </c>
      <c r="I21" s="131">
        <f t="shared" si="8"/>
        <v>9804</v>
      </c>
      <c r="J21" s="131">
        <f t="shared" si="8"/>
        <v>303306</v>
      </c>
      <c r="K21" s="131">
        <f t="shared" si="8"/>
        <v>365462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5690296</v>
      </c>
      <c r="E22" s="12">
        <f>+'A.1 PRIHODI'!E36</f>
        <v>5014630</v>
      </c>
      <c r="F22" s="12">
        <f>+'A.1 PRIHODI'!F36</f>
        <v>0</v>
      </c>
      <c r="G22" s="12">
        <f>+'A.1 PRIHODI'!G36</f>
        <v>36700</v>
      </c>
      <c r="H22" s="12">
        <f>+'A.1 PRIHODI'!H36</f>
        <v>0</v>
      </c>
      <c r="I22" s="12">
        <f>+'A.1 PRIHODI'!I36+'B. RAČUN FIN'!I28</f>
        <v>260000</v>
      </c>
      <c r="J22" s="12">
        <f>+'A.1 PRIHODI'!J36</f>
        <v>110563</v>
      </c>
      <c r="K22" s="12">
        <f>+'A.1 PRIHODI'!K36</f>
        <v>268403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-776809</v>
      </c>
      <c r="E23" s="65"/>
      <c r="F23" s="65"/>
      <c r="G23" s="65">
        <v>-33736</v>
      </c>
      <c r="H23" s="65"/>
      <c r="I23" s="65">
        <v>-377</v>
      </c>
      <c r="J23" s="65">
        <v>-320297</v>
      </c>
      <c r="K23" s="65">
        <v>-422399</v>
      </c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5623733</v>
      </c>
      <c r="E24" s="12">
        <f>+E21+E22+E23</f>
        <v>5014630</v>
      </c>
      <c r="F24" s="12">
        <f t="shared" ref="F24:W24" si="9">+F21+F22+F23</f>
        <v>0</v>
      </c>
      <c r="G24" s="12">
        <f t="shared" si="9"/>
        <v>34638</v>
      </c>
      <c r="H24" s="12">
        <f t="shared" si="9"/>
        <v>0</v>
      </c>
      <c r="I24" s="12">
        <f t="shared" si="9"/>
        <v>269427</v>
      </c>
      <c r="J24" s="12">
        <f t="shared" si="9"/>
        <v>93572</v>
      </c>
      <c r="K24" s="12">
        <f t="shared" si="9"/>
        <v>211466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5623733</v>
      </c>
      <c r="E25" s="82">
        <f>+'A.2 RASHODI'!E38+'B. RAČUN FIN'!E33</f>
        <v>5014630</v>
      </c>
      <c r="F25" s="82">
        <f>+'A.2 RASHODI'!F38+'B. RAČUN FIN'!F33</f>
        <v>0</v>
      </c>
      <c r="G25" s="82">
        <f>+'A.2 RASHODI'!G38+'B. RAČUN FIN'!G33</f>
        <v>34638</v>
      </c>
      <c r="H25" s="82">
        <f>+'A.2 RASHODI'!H38+'B. RAČUN FIN'!H33</f>
        <v>0</v>
      </c>
      <c r="I25" s="82">
        <f>+'A.2 RASHODI'!I38+'B. RAČUN FIN'!I33</f>
        <v>269427</v>
      </c>
      <c r="J25" s="82">
        <f>+'A.2 RASHODI'!J38+'B. RAČUN FIN'!J33</f>
        <v>93572</v>
      </c>
      <c r="K25" s="82">
        <f>+'A.2 RASHODI'!K38+'B. RAČUN FIN'!K33</f>
        <v>211466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B22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5956655</v>
      </c>
      <c r="E8" s="69">
        <f>+E19+E16</f>
        <v>4972036</v>
      </c>
      <c r="F8" s="69">
        <f>+F19+F16</f>
        <v>0</v>
      </c>
      <c r="G8" s="69">
        <f>+G19+G16</f>
        <v>36700</v>
      </c>
      <c r="H8" s="69">
        <f t="shared" ref="H8:V8" si="0">+H19+H16</f>
        <v>0</v>
      </c>
      <c r="I8" s="69">
        <f t="shared" si="0"/>
        <v>260000</v>
      </c>
      <c r="J8" s="69">
        <f>+J19+J16</f>
        <v>160125</v>
      </c>
      <c r="K8" s="69">
        <f t="shared" si="0"/>
        <v>526117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1677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686242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160125</v>
      </c>
      <c r="K10" s="132">
        <f>SUMIFS('Unos prihoda i primitaka'!$G$3:$G$501,'Unos prihoda i primitaka'!$C$3:$C$501,"=52",'Unos prihoda i primitaka'!$L$3:$L$501,"=63")</f>
        <v>526117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260000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260000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38377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36700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1677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4972036</v>
      </c>
      <c r="E14" s="132">
        <f>SUMIFS('Unos prihoda i primitaka'!$G$3:$G$501,'Unos prihoda i primitaka'!$C$3:$C$501,"=11",'Unos prihoda i primitaka'!$L$3:$L$501,"=67")</f>
        <v>4972036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5956655</v>
      </c>
      <c r="E16" s="4">
        <f t="shared" ref="E16:V16" si="2">SUM(E9:E15)</f>
        <v>4972036</v>
      </c>
      <c r="F16" s="4">
        <f t="shared" si="2"/>
        <v>0</v>
      </c>
      <c r="G16" s="4">
        <f t="shared" si="2"/>
        <v>36700</v>
      </c>
      <c r="H16" s="4">
        <f t="shared" si="2"/>
        <v>0</v>
      </c>
      <c r="I16" s="4">
        <f t="shared" si="2"/>
        <v>260000</v>
      </c>
      <c r="J16" s="4">
        <f t="shared" si="2"/>
        <v>160125</v>
      </c>
      <c r="K16" s="4">
        <f t="shared" si="2"/>
        <v>526117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1677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5841314</v>
      </c>
      <c r="E22" s="69">
        <f t="shared" ref="E22:V22" si="4">+E33+E30</f>
        <v>4993283</v>
      </c>
      <c r="F22" s="69">
        <f t="shared" si="4"/>
        <v>0</v>
      </c>
      <c r="G22" s="69">
        <f t="shared" si="4"/>
        <v>36700</v>
      </c>
      <c r="H22" s="69">
        <f t="shared" si="4"/>
        <v>0</v>
      </c>
      <c r="I22" s="69">
        <f t="shared" si="4"/>
        <v>260000</v>
      </c>
      <c r="J22" s="69">
        <f t="shared" si="4"/>
        <v>157625</v>
      </c>
      <c r="K22" s="69">
        <f t="shared" si="4"/>
        <v>393706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551331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157625</v>
      </c>
      <c r="K24" s="132">
        <f>SUMIFS('Unos prihoda i primitaka'!$H$3:$H$501,'Unos prihoda i primitaka'!$C$3:$C$501,"=52",'Unos prihoda i primitaka'!$L$3:$L$501,"=63")</f>
        <v>393706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260000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260000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36700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36700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4993283</v>
      </c>
      <c r="E28" s="132">
        <f>SUMIFS('Unos prihoda i primitaka'!$H$3:$H$501,'Unos prihoda i primitaka'!$C$3:$C$501,"=11",'Unos prihoda i primitaka'!$L$3:$L$501,"=67")</f>
        <v>4993283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5841314</v>
      </c>
      <c r="E30" s="4">
        <f t="shared" ref="E30:V30" si="6">SUM(E23:E29)</f>
        <v>4993283</v>
      </c>
      <c r="F30" s="4">
        <f t="shared" si="6"/>
        <v>0</v>
      </c>
      <c r="G30" s="4">
        <f t="shared" si="6"/>
        <v>36700</v>
      </c>
      <c r="H30" s="4">
        <f t="shared" si="6"/>
        <v>0</v>
      </c>
      <c r="I30" s="4">
        <f t="shared" si="6"/>
        <v>260000</v>
      </c>
      <c r="J30" s="4">
        <f t="shared" si="6"/>
        <v>157625</v>
      </c>
      <c r="K30" s="4">
        <f t="shared" si="6"/>
        <v>393706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5690296</v>
      </c>
      <c r="E36" s="69">
        <f t="shared" ref="E36:V36" si="9">+E47+E44</f>
        <v>5014630</v>
      </c>
      <c r="F36" s="69">
        <f t="shared" si="9"/>
        <v>0</v>
      </c>
      <c r="G36" s="69">
        <f t="shared" si="9"/>
        <v>36700</v>
      </c>
      <c r="H36" s="69">
        <f t="shared" si="9"/>
        <v>0</v>
      </c>
      <c r="I36" s="69">
        <f t="shared" si="9"/>
        <v>260000</v>
      </c>
      <c r="J36" s="69">
        <f t="shared" si="9"/>
        <v>110563</v>
      </c>
      <c r="K36" s="69">
        <f t="shared" si="9"/>
        <v>268403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378966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110563</v>
      </c>
      <c r="K38" s="132">
        <f>SUMIFS('Unos prihoda i primitaka'!$I$3:$I$501,'Unos prihoda i primitaka'!$C$3:$C$501,"=52",'Unos prihoda i primitaka'!$L$3:$L$501,"=63")</f>
        <v>268403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260000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260000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36700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36700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5014630</v>
      </c>
      <c r="E42" s="132">
        <f>SUMIFS('Unos prihoda i primitaka'!$I$3:$I$501,'Unos prihoda i primitaka'!$C$3:$C$501,"=11",'Unos prihoda i primitaka'!$L$3:$L$501,"=67")</f>
        <v>5014630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5690296</v>
      </c>
      <c r="E44" s="4">
        <f t="shared" ref="E44:V44" si="10">SUM(E37:E43)</f>
        <v>5014630</v>
      </c>
      <c r="F44" s="4">
        <f t="shared" si="10"/>
        <v>0</v>
      </c>
      <c r="G44" s="4">
        <f t="shared" si="10"/>
        <v>36700</v>
      </c>
      <c r="H44" s="4">
        <f t="shared" si="10"/>
        <v>0</v>
      </c>
      <c r="I44" s="4">
        <f t="shared" si="10"/>
        <v>260000</v>
      </c>
      <c r="J44" s="4">
        <f t="shared" si="10"/>
        <v>110563</v>
      </c>
      <c r="K44" s="4">
        <f t="shared" si="10"/>
        <v>268403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8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5880313</v>
      </c>
      <c r="E4" s="70">
        <f>E5+E13</f>
        <v>4972036</v>
      </c>
      <c r="F4" s="70">
        <f t="shared" ref="F4:W4" si="0">F5+F13</f>
        <v>0</v>
      </c>
      <c r="G4" s="70">
        <f t="shared" si="0"/>
        <v>34638</v>
      </c>
      <c r="H4" s="70">
        <f t="shared" si="0"/>
        <v>0</v>
      </c>
      <c r="I4" s="70">
        <f t="shared" si="0"/>
        <v>268769</v>
      </c>
      <c r="J4" s="70">
        <f t="shared" si="0"/>
        <v>133222</v>
      </c>
      <c r="K4" s="70">
        <f>K5+K13</f>
        <v>469971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1677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5640169</v>
      </c>
      <c r="E5" s="78">
        <f t="shared" ref="E5:G5" si="2">SUM(E6:E12)</f>
        <v>4918331</v>
      </c>
      <c r="F5" s="78">
        <f t="shared" si="2"/>
        <v>0</v>
      </c>
      <c r="G5" s="78">
        <f t="shared" si="2"/>
        <v>31138</v>
      </c>
      <c r="H5" s="78">
        <f>SUM(H6:H12)</f>
        <v>0</v>
      </c>
      <c r="I5" s="78">
        <f t="shared" ref="I5:K5" si="3">SUM(I6:I12)</f>
        <v>209269</v>
      </c>
      <c r="J5" s="78">
        <f t="shared" si="3"/>
        <v>123422</v>
      </c>
      <c r="K5" s="78">
        <f t="shared" si="3"/>
        <v>356332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1677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4623664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4391754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16714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41319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90600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81600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1677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1005333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524455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14424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159000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32822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274632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2372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2122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150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100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8800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8800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240144</v>
      </c>
      <c r="E13" s="79">
        <f t="shared" ref="E13:G13" si="6">SUM(E14:E18)</f>
        <v>53705</v>
      </c>
      <c r="F13" s="79">
        <f t="shared" si="6"/>
        <v>0</v>
      </c>
      <c r="G13" s="79">
        <f t="shared" si="6"/>
        <v>3500</v>
      </c>
      <c r="H13" s="79">
        <f>SUM(H14:H18)</f>
        <v>0</v>
      </c>
      <c r="I13" s="79">
        <f t="shared" ref="I13:K13" si="7">SUM(I14:I18)</f>
        <v>59500</v>
      </c>
      <c r="J13" s="79">
        <f t="shared" si="7"/>
        <v>9800</v>
      </c>
      <c r="K13" s="79">
        <f t="shared" si="7"/>
        <v>113639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5000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5000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235144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48705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3500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59500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9800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113639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5722960</v>
      </c>
      <c r="E21" s="70">
        <f>+E22+E30</f>
        <v>4993283</v>
      </c>
      <c r="F21" s="70">
        <f t="shared" ref="F21:W21" si="11">+F22+F30</f>
        <v>0</v>
      </c>
      <c r="G21" s="70">
        <f t="shared" si="11"/>
        <v>34638</v>
      </c>
      <c r="H21" s="70">
        <f t="shared" si="11"/>
        <v>0</v>
      </c>
      <c r="I21" s="70">
        <f t="shared" si="11"/>
        <v>269427</v>
      </c>
      <c r="J21" s="70">
        <f t="shared" si="11"/>
        <v>131222</v>
      </c>
      <c r="K21" s="70">
        <f t="shared" si="11"/>
        <v>294390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5591129</v>
      </c>
      <c r="E22" s="78">
        <f t="shared" ref="E22:W22" si="12">SUM(E23:E29)</f>
        <v>4938783</v>
      </c>
      <c r="F22" s="78">
        <f t="shared" si="12"/>
        <v>0</v>
      </c>
      <c r="G22" s="78">
        <f t="shared" si="12"/>
        <v>31138</v>
      </c>
      <c r="H22" s="78">
        <f>SUM(H23:H29)</f>
        <v>0</v>
      </c>
      <c r="I22" s="78">
        <f t="shared" si="12"/>
        <v>209927</v>
      </c>
      <c r="J22" s="78">
        <f t="shared" si="12"/>
        <v>123422</v>
      </c>
      <c r="K22" s="78">
        <f t="shared" si="12"/>
        <v>287859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4615061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4412674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16714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41319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90600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53754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964436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523987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14424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159198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32822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234005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2372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2122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150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100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9260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9260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131831</v>
      </c>
      <c r="E30" s="79">
        <f t="shared" ref="E30:G30" si="13">SUM(E31:E35)</f>
        <v>54500</v>
      </c>
      <c r="F30" s="79">
        <f t="shared" si="13"/>
        <v>0</v>
      </c>
      <c r="G30" s="79">
        <f t="shared" si="13"/>
        <v>3500</v>
      </c>
      <c r="H30" s="79">
        <f>SUM(H31:H35)</f>
        <v>0</v>
      </c>
      <c r="I30" s="79">
        <f t="shared" ref="I30:K30" si="14">SUM(I31:I35)</f>
        <v>59500</v>
      </c>
      <c r="J30" s="79">
        <f t="shared" si="14"/>
        <v>7800</v>
      </c>
      <c r="K30" s="79">
        <f t="shared" si="14"/>
        <v>6531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4000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4000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127831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50500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3500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59500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7800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6531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5623733</v>
      </c>
      <c r="E38" s="70">
        <f>E39+E47</f>
        <v>5014630</v>
      </c>
      <c r="F38" s="70">
        <f t="shared" ref="F38:W38" si="18">F39+F47</f>
        <v>0</v>
      </c>
      <c r="G38" s="70">
        <f t="shared" si="18"/>
        <v>34638</v>
      </c>
      <c r="H38" s="70">
        <f t="shared" si="18"/>
        <v>0</v>
      </c>
      <c r="I38" s="70">
        <f t="shared" si="18"/>
        <v>269427</v>
      </c>
      <c r="J38" s="70">
        <f t="shared" si="18"/>
        <v>93572</v>
      </c>
      <c r="K38" s="70">
        <f t="shared" si="18"/>
        <v>211466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5498207</v>
      </c>
      <c r="E39" s="78">
        <f t="shared" ref="E39:G39" si="19">SUM(E40:E46)</f>
        <v>4960130</v>
      </c>
      <c r="F39" s="78">
        <f t="shared" si="19"/>
        <v>0</v>
      </c>
      <c r="G39" s="78">
        <f t="shared" si="19"/>
        <v>31138</v>
      </c>
      <c r="H39" s="78">
        <f>SUM(H40:H46)</f>
        <v>0</v>
      </c>
      <c r="I39" s="78">
        <f t="shared" ref="I39:K39" si="20">SUM(I40:I46)</f>
        <v>209927</v>
      </c>
      <c r="J39" s="78">
        <f t="shared" si="20"/>
        <v>85772</v>
      </c>
      <c r="K39" s="78">
        <f t="shared" si="20"/>
        <v>211240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4577643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4433692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16714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41319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60700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25218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908932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524316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14424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159198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25072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185922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2372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2122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150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100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9260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9260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125526</v>
      </c>
      <c r="E47" s="79">
        <f t="shared" ref="E47:G47" si="23">SUM(E48:E52)</f>
        <v>54500</v>
      </c>
      <c r="F47" s="79">
        <f t="shared" si="23"/>
        <v>0</v>
      </c>
      <c r="G47" s="79">
        <f t="shared" si="23"/>
        <v>3500</v>
      </c>
      <c r="H47" s="79">
        <f>SUM(H48:H52)</f>
        <v>0</v>
      </c>
      <c r="I47" s="79">
        <f t="shared" ref="I47:K47" si="24">SUM(I48:I52)</f>
        <v>59500</v>
      </c>
      <c r="J47" s="79">
        <f t="shared" si="24"/>
        <v>7800</v>
      </c>
      <c r="K47" s="79">
        <f t="shared" si="24"/>
        <v>226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4000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4000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121526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50500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3500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59500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7800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226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topLeftCell="A10" workbookViewId="0">
      <selection activeCell="K18" sqref="K18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5880313</v>
      </c>
      <c r="D5" s="339">
        <f t="shared" ref="D5:E5" si="0">+D6+D9+D11+D14+D25+D28+D30</f>
        <v>5722960</v>
      </c>
      <c r="E5" s="339">
        <f t="shared" si="0"/>
        <v>5623733</v>
      </c>
    </row>
    <row r="6" spans="1:193">
      <c r="A6" s="312">
        <v>1</v>
      </c>
      <c r="B6" s="67" t="s">
        <v>5131</v>
      </c>
      <c r="C6" s="338">
        <f>+C7+C8</f>
        <v>4972036</v>
      </c>
      <c r="D6" s="338">
        <f t="shared" ref="D6:E6" si="1">+D7+D8</f>
        <v>4993283</v>
      </c>
      <c r="E6" s="338">
        <f t="shared" si="1"/>
        <v>5014630</v>
      </c>
    </row>
    <row r="7" spans="1:193">
      <c r="A7" s="309">
        <v>11</v>
      </c>
      <c r="B7" s="48" t="s">
        <v>5118</v>
      </c>
      <c r="C7" s="337">
        <f>+'A.2 RASHODI'!E4</f>
        <v>4972036</v>
      </c>
      <c r="D7" s="337">
        <f>+'A.2 RASHODI'!E21</f>
        <v>4993283</v>
      </c>
      <c r="E7" s="337">
        <f>+'A.2 RASHODI'!E38</f>
        <v>5014630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34638</v>
      </c>
      <c r="D9" s="338">
        <f t="shared" ref="D9:E9" si="2">+D10</f>
        <v>34638</v>
      </c>
      <c r="E9" s="338">
        <f t="shared" si="2"/>
        <v>34638</v>
      </c>
    </row>
    <row r="10" spans="1:193">
      <c r="A10" s="309">
        <v>31</v>
      </c>
      <c r="B10" s="48" t="s">
        <v>5119</v>
      </c>
      <c r="C10" s="337">
        <f>+'A.2 RASHODI'!G4</f>
        <v>34638</v>
      </c>
      <c r="D10" s="337">
        <f>+'A.2 RASHODI'!G21</f>
        <v>34638</v>
      </c>
      <c r="E10" s="337">
        <f>+'A.2 RASHODI'!G38</f>
        <v>34638</v>
      </c>
    </row>
    <row r="11" spans="1:193">
      <c r="A11" s="312">
        <v>4</v>
      </c>
      <c r="B11" s="67" t="s">
        <v>5133</v>
      </c>
      <c r="C11" s="338">
        <f>+C12+C13</f>
        <v>268769</v>
      </c>
      <c r="D11" s="338">
        <f t="shared" ref="D11:E11" si="3">+D12+D13</f>
        <v>269427</v>
      </c>
      <c r="E11" s="338">
        <f t="shared" si="3"/>
        <v>269427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268769</v>
      </c>
      <c r="D13" s="337">
        <f>+'A.2 RASHODI'!I21</f>
        <v>269427</v>
      </c>
      <c r="E13" s="337">
        <f>+'A.2 RASHODI'!I38</f>
        <v>269427</v>
      </c>
    </row>
    <row r="14" spans="1:193">
      <c r="A14" s="312">
        <v>5</v>
      </c>
      <c r="B14" s="67" t="s">
        <v>5134</v>
      </c>
      <c r="C14" s="338">
        <f>SUM(C15:C24)</f>
        <v>603193</v>
      </c>
      <c r="D14" s="338">
        <f t="shared" ref="D14:E14" si="4">SUM(D15:D24)</f>
        <v>425612</v>
      </c>
      <c r="E14" s="338">
        <f t="shared" si="4"/>
        <v>305038</v>
      </c>
    </row>
    <row r="15" spans="1:193">
      <c r="A15" s="309">
        <v>51</v>
      </c>
      <c r="B15" s="48" t="s">
        <v>5122</v>
      </c>
      <c r="C15" s="337">
        <f>+'A.2 RASHODI'!J4</f>
        <v>133222</v>
      </c>
      <c r="D15" s="337">
        <f>+'A.2 RASHODI'!J21</f>
        <v>131222</v>
      </c>
      <c r="E15" s="337">
        <f>+'A.2 RASHODI'!J38</f>
        <v>93572</v>
      </c>
    </row>
    <row r="16" spans="1:193">
      <c r="A16" s="309">
        <v>52</v>
      </c>
      <c r="B16" s="48" t="s">
        <v>5123</v>
      </c>
      <c r="C16" s="337">
        <f>+'A.2 RASHODI'!K4</f>
        <v>469971</v>
      </c>
      <c r="D16" s="337">
        <f>+'A.2 RASHODI'!K21</f>
        <v>294390</v>
      </c>
      <c r="E16" s="337">
        <f>+'A.2 RASHODI'!K38</f>
        <v>211466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1677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1677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RASHODI'!V38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65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5880313</v>
      </c>
      <c r="D5" s="70">
        <f t="shared" ref="D5:E5" si="0">+D6+D15+D21+D28+D38+D45+D52+D59+D66+D75</f>
        <v>5722960</v>
      </c>
      <c r="E5" s="70">
        <f t="shared" si="0"/>
        <v>5623733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5880313</v>
      </c>
      <c r="D66" s="345">
        <f>SUM(D67:D74)</f>
        <v>5722960</v>
      </c>
      <c r="E66" s="345">
        <f>SUM(E67:E74)</f>
        <v>5623733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5880313</v>
      </c>
      <c r="D70" s="337">
        <f>SUMIF('Unos rashoda i izdataka'!$R$3:$R$501,'A.4 RASHODI FUNK'!$A70,'Unos rashoda i izdataka'!$K$3:$K$501)+SUMIF('Unos rashoda P4'!$T$3:$T$501,'A.4 RASHODI FUNK'!$A70,'Unos rashoda P4'!$I$3:$I$501)</f>
        <v>5722960</v>
      </c>
      <c r="E70" s="337">
        <f>SUMIF('Unos rashoda i izdataka'!$R$3:$R$501,'A.4 RASHODI FUNK'!$A70,'Unos rashoda i izdataka'!$L$3:$L$501)+SUMIF('Unos rashoda P4'!$T$3:$T$501,'A.4 RASHODI FUNK'!$A70,'Unos rashoda P4'!$J$3:$J$501)</f>
        <v>5623733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1A39803FA8A7049BF345CF0A027AC43" ma:contentTypeVersion="10" ma:contentTypeDescription="Stvaranje novog dokumenta." ma:contentTypeScope="" ma:versionID="854373d7520cd8825d714920d044ec0c">
  <xsd:schema xmlns:xsd="http://www.w3.org/2001/XMLSchema" xmlns:xs="http://www.w3.org/2001/XMLSchema" xmlns:p="http://schemas.microsoft.com/office/2006/metadata/properties" xmlns:ns3="b07ae3c5-d37f-4d18-a921-7c5c16593034" targetNamespace="http://schemas.microsoft.com/office/2006/metadata/properties" ma:root="true" ma:fieldsID="cb7a73248f053e528221d1f0d409c76a" ns3:_="">
    <xsd:import namespace="b07ae3c5-d37f-4d18-a921-7c5c1659303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7ae3c5-d37f-4d18-a921-7c5c165930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33898A9-2B24-4498-A424-E8BC7266CB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9911DFE-D16F-42B6-AA3F-E7C2A6549F7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07ae3c5-d37f-4d18-a921-7c5c165930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77D4DA1-27F0-4659-A5BA-AD18C803F458}">
  <ds:schemaRefs>
    <ds:schemaRef ds:uri="b07ae3c5-d37f-4d18-a921-7c5c16593034"/>
    <ds:schemaRef ds:uri="http://purl.org/dc/elements/1.1/"/>
    <ds:schemaRef ds:uri="http://purl.org/dc/dcmitype/"/>
    <ds:schemaRef ds:uri="http://www.w3.org/XML/1998/namespace"/>
    <ds:schemaRef ds:uri="http://schemas.microsoft.com/office/infopath/2007/PartnerControls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Srđana Ferić</cp:lastModifiedBy>
  <cp:lastPrinted>2022-11-04T12:44:51Z</cp:lastPrinted>
  <dcterms:created xsi:type="dcterms:W3CDTF">2018-09-10T07:36:17Z</dcterms:created>
  <dcterms:modified xsi:type="dcterms:W3CDTF">2022-12-16T12:28:30Z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  <property fmtid="{D5CDD505-2E9C-101B-9397-08002B2CF9AE}" pid="3" name="ContentTypeId">
    <vt:lpwstr>0x010100D1A39803FA8A7049BF345CF0A027AC43</vt:lpwstr>
  </property>
</Properties>
</file>