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FIN.PLAN 2024-2026\KONAČAN PLAN 2024-2026\"/>
    </mc:Choice>
  </mc:AlternateContent>
  <xr:revisionPtr revIDLastSave="341" documentId="11_1DA8054910589F74184C734EFC66C329836FD1EB" xr6:coauthVersionLast="36" xr6:coauthVersionMax="36" xr10:uidLastSave="{9F6A59DE-6CEA-42C8-8056-CCE4F0122171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490" windowHeight="7665" tabRatio="599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26" i="35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<sst xmlns="http://schemas.openxmlformats.org/spreadsheetml/2006/main" count="13688" uniqueCount="4829">
  <si>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</si>
  <si>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</si>
  <si>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</si>
  <si>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</si>
  <si>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</si>
  <si>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</si>
  <si>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</si>
  <si>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</si>
  <si>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</si>
  <si>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</si>
  <si>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</si>
  <si>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</si>
  <si>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</si>
  <si>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</si>
  <si>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</si>
  <si>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</si>
  <si>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</si>
  <si>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</si>
  <si>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</si>
  <si>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</si>
  <si>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</si>
  <si>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</si>
  <si>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</si>
  <si>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</si>
  <si>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</si>
  <si>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</si>
  <si>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</si>
  <si>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</si>
  <si>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</si>
  <si>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</si>
  <si>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</si>
  <si>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</si>
  <si>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</si>
  <si>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</si>
  <si>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</si>
  <si>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</si>
  <si>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</si>
  <si>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</si>
  <si>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</si>
  <si>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</si>
  <si>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</si>
  <si>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</si>
  <si>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</si>
  <si>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</si>
  <si>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</si>
  <si>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</si>
  <si>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</si>
  <si>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</si>
  <si>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</si>
  <si>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</si>
  <si>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</si>
  <si>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</si>
  <si>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</si>
  <si>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</si>
  <si>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</si>
  <si>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</si>
  <si>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</si>
  <si>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</si>
  <si>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</si>
  <si>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</si>
  <si>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</si>
  <si>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</si>
  <si>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</si>
  <si>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</si>
  <si>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</si>
  <si>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</si>
  <si>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</si>
  <si>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</si>
  <si>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</si>
  <si>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</si>
  <si>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</si>
  <si>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</si>
  <si>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</si>
  <si>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</si>
  <si>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</si>
  <si>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</si>
  <si>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</si>
  <si>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</si>
  <si>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</si>
  <si>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</si>
  <si>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</si>
  <si>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</si>
  <si>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</si>
  <si>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</si>
  <si>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</si>
  <si>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</si>
  <si>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</si>
  <si>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</si>
  <si>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</si>
  <si>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</si>
  <si>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</si>
  <si>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</si>
  <si>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</si>
  <si>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</si>
  <si>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</si>
  <si>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</si>
  <si>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</si>
  <si>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</si>
  <si>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</si>
  <si>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</si>
  <si>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</si>
  <si>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</si>
  <si>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</si>
  <si>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</si>
  <si>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</si>
  <si>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</si>
  <si>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</si>
  <si>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</si>
  <si>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</si>
  <si>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</si>
  <si>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</si>
  <si>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</si>
  <si>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</si>
  <si>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</si>
  <si>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</si>
  <si>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</si>
  <si>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</si>
  <si>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</si>
  <si>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</si>
  <si>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</si>
  <si>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</si>
  <si>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</si>
  <si>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</si>
  <si>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</si>
  <si>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</si>
  <si>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</si>
  <si>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</si>
  <si>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</si>
  <si>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</si>
  <si>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</si>
  <si>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</si>
  <si>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</si>
  <si>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</si>
  <si>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</si>
  <si>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</si>
  <si>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</si>
  <si>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</si>
  <si>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</si>
  <si>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</si>
  <si>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</si>
  <si>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</si>
  <si>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</si>
  <si>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</si>
  <si>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</si>
  <si>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</si>
  <si>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</si>
  <si>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</si>
  <si>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</si>
  <si>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</si>
  <si>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</si>
  <si>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</si>
  <si>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</si>
  <si>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</si>
  <si>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</si>
  <si>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</si>
  <si>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</si>
  <si>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</si>
  <si>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</si>
  <si>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</si>
  <si>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</si>
  <si>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</si>
  <si>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</si>
  <si>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</si>
  <si>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</si>
  <si>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</si>
  <si>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</si>
  <si>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</si>
  <si>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</si>
  <si>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</si>
  <si>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</si>
  <si>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</si>
  <si>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</si>
  <si>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</si>
  <si>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</si>
  <si>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</si>
  <si>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</si>
  <si>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</si>
  <si>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</si>
  <si>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</si>
  <si>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</si>
  <si>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</si>
  <si>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</si>
  <si>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</si>
  <si>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</si>
  <si>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</si>
  <si>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</si>
  <si>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</si>
  <si>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</si>
  <si>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</si>
  <si>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</si>
  <si>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</si>
  <si>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</si>
  <si>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</si>
  <si>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</si>
  <si>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</si>
  <si>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</si>
  <si>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</si>
  <si>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</si>
  <si>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</si>
  <si>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</si>
  <si>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</si>
  <si>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</si>
  <si>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</si>
  <si>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</si>
  <si>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</si>
  <si>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</si>
  <si>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</si>
  <si>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</si>
  <si>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</si>
  <si>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</si>
  <si>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</si>
  <si>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</si>
  <si>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</si>
  <si>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</si>
  <si>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</si>
  <si>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</si>
  <si>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</si>
  <si>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</si>
  <si>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</si>
  <si>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</si>
  <si>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</si>
  <si>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</si>
  <si>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</si>
  <si>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</si>
  <si>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</si>
  <si>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</si>
  <si>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</si>
  <si>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</si>
  <si>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</si>
  <si>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</si>
  <si>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</si>
  <si>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</si>
  <si>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</si>
  <si>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</si>
  <si>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</si>
  <si>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</si>
  <si>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</si>
  <si>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</si>
  <si>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</si>
  <si>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</si>
  <si>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</si>
  <si>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</si>
  <si>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</si>
  <si>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</si>
  <si>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</si>
  <si>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</si>
  <si>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</si>
  <si>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</si>
  <si>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</si>
  <si>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</si>
  <si>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</si>
  <si>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</si>
  <si>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</si>
  <si>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</si>
  <si>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</si>
  <si>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</si>
  <si>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</si>
  <si>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</si>
  <si>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</si>
  <si>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</si>
  <si>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</si>
  <si>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</si>
  <si>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</si>
  <si>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</si>
  <si>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</si>
  <si>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</si>
  <si>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</si>
  <si>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</si>
  <si>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</si>
  <si>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</si>
  <si>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</si>
  <si>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</si>
  <si>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</si>
  <si>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</si>
  <si>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</si>
  <si>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</si>
  <si>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</si>
  <si>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</si>
  <si>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</si>
  <si>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</si>
  <si>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</si>
  <si>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</si>
  <si>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</si>
  <si>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</si>
  <si>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</si>
  <si>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</si>
  <si>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</si>
  <si>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</si>
  <si>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</si>
  <si>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</si>
  <si>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</si>
  <si>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</si>
  <si>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</si>
  <si>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</si>
  <si>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</si>
  <si>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</si>
  <si>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</si>
  <si>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</si>
  <si>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</si>
  <si>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</si>
  <si>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</si>
  <si>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</si>
  <si>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</si>
  <si>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</si>
  <si>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</si>
  <si>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</si>
  <si>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</si>
  <si>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</si>
  <si>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</si>
  <si>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</si>
  <si>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</si>
  <si>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</si>
  <si>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</si>
  <si>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</si>
  <si>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</si>
  <si>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</si>
  <si>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</si>
  <si>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</si>
  <si>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</si>
  <si>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</si>
  <si>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</si>
  <si>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</si>
  <si>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</si>
  <si>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</si>
  <si>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</si>
  <si>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</si>
  <si>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</si>
  <si>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</si>
  <si>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</si>
  <si>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</si>
  <si>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</si>
  <si>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</si>
  <si>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</si>
  <si>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</si>
  <si>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</si>
  <si>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</si>
  <si>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</si>
  <si>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</si>
  <si>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</si>
  <si>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</si>
  <si>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</si>
  <si>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</si>
  <si>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</si>
  <si>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</si>
  <si>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</si>
  <si>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</si>
  <si>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</si>
  <si>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</si>
  <si>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</si>
  <si>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</si>
  <si>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</si>
  <si>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</si>
  <si>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</si>
  <si>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</si>
  <si>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</si>
  <si>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</si>
  <si>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</si>
  <si>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</si>
  <si>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</si>
  <si>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</si>
  <si>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</si>
  <si>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</si>
  <si>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</si>
  <si>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</si>
  <si>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</si>
  <si>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</si>
  <si>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</si>
  <si>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</si>
  <si>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</si>
  <si>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</si>
  <si>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</si>
  <si>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</si>
  <si>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</si>
  <si>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</si>
  <si>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</si>
  <si>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</si>
  <si>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</si>
  <si>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</si>
  <si>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</si>
  <si>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</si>
  <si>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</si>
  <si>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</si>
  <si>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</si>
  <si>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</si>
  <si>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</si>
  <si>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</si>
  <si>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</si>
  <si>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</si>
  <si>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</si>
  <si>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</si>
  <si>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</si>
  <si>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</si>
  <si>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</si>
  <si>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</si>
  <si>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</si>
  <si>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</si>
  <si>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</si>
  <si>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</si>
  <si>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</si>
  <si>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</si>
  <si>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</si>
  <si>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</si>
  <si>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</si>
  <si>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</si>
  <si>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</si>
  <si>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</si>
  <si>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</si>
  <si>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</si>
  <si>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</si>
  <si>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</si>
  <si>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</si>
  <si>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</si>
  <si>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</si>
  <si>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</si>
  <si>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</si>
  <si>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</si>
  <si>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</si>
  <si>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</si>
  <si>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</si>
  <si>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</si>
  <si>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</si>
  <si>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</si>
  <si>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</si>
  <si>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</si>
  <si>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</si>
  <si>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</si>
  <si>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</si>
  <si>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</si>
  <si>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</si>
  <si>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</si>
  <si>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</si>
  <si>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</si>
  <si>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</si>
  <si>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</si>
  <si>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</si>
  <si>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</si>
  <si>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</si>
  <si>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</si>
  <si>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</si>
  <si>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</si>
  <si>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</si>
  <si>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</si>
  <si>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</si>
  <si>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</si>
  <si>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</si>
  <si>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</si>
  <si>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</si>
  <si>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</si>
  <si>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</si>
  <si>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</si>
  <si>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</si>
  <si>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</si>
  <si>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</si>
  <si>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</si>
  <si>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</si>
  <si>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</si>
  <si>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</si>
  <si>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</si>
  <si>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</si>
  <si>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</si>
  <si>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</si>
  <si>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</si>
  <si>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</si>
  <si>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</si>
  <si>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</si>
  <si>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</si>
  <si>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</si>
  <si>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</si>
  <si>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</si>
  <si>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</si>
  <si>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</si>
  <si>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</si>
  <si>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</si>
  <si>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</si>
  <si>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</si>
  <si>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</si>
  <si>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</si>
  <si>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</si>
  <si>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</si>
  <si>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</si>
  <si>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</si>
  <si>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</si>
  <si>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</si>
  <si>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</si>
  <si>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</si>
  <si>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</si>
  <si>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</si>
  <si>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</si>
  <si>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</si>
  <si>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</si>
  <si>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</si>
  <si>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</si>
  <si>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</si>
  <si>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</si>
  <si>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</si>
  <si>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</si>
  <si>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</si>
  <si>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</si>
  <si>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</si>
  <si>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</si>
  <si>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</si>
  <si>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</si>
  <si>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</si>
  <si>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</si>
  <si>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</si>
  <si>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</si>
  <si>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</si>
  <si>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</si>
  <si>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</si>
  <si>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</si>
  <si>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</si>
  <si>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</si>
  <si>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</si>
  <si>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</si>
  <si>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</si>
  <si>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</si>
  <si>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</si>
  <si>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</si>
  <si>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</si>
  <si>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</si>
  <si>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</si>
  <si>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</si>
  <si>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</si>
  <si>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</si>
  <si>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</si>
  <si>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</si>
  <si>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</si>
  <si>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</si>
  <si>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</si>
  <si>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</si>
  <si>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</si>
  <si>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</si>
  <si>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</si>
  <si>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</si>
  <si>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</si>
  <si>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</si>
  <si>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</si>
  <si>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</si>
  <si>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</si>
  <si>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</si>
  <si>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</si>
  <si>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</si>
  <si>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</si>
  <si>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</si>
  <si>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</si>
  <si>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</si>
  <si>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</si>
  <si>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</si>
  <si>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</si>
  <si>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</si>
  <si>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</si>
  <si>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</si>
  <si>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</si>
  <si>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</si>
  <si>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</si>
  <si>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</si>
  <si>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</si>
  <si>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</si>
  <si>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</si>
  <si>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</si>
  <si>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</si>
  <si>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</si>
  <si>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</si>
  <si>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</si>
  <si>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</si>
  <si>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</si>
  <si>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</si>
  <si>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</si>
  <si>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</si>
  <si>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</si>
  <si>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</si>
  <si>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</si>
  <si>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</si>
  <si>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</si>
  <si>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</si>
  <si>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</si>
  <si>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</si>
  <si>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</si>
  <si>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</si>
  <si>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</si>
  <si>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</si>
  <si>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</si>
  <si>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</si>
  <si>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</si>
  <si>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</si>
  <si>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</si>
  <si>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</si>
  <si>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</si>
  <si>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</si>
  <si>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</si>
  <si>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</si>
  <si>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</si>
  <si>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</si>
  <si>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</si>
  <si>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</si>
  <si>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</si>
  <si>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</si>
  <si>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</si>
  <si>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</si>
  <si>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</si>
  <si>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</si>
  <si>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</si>
  <si>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</si>
  <si>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</si>
  <si>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</si>
  <si>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</si>
  <si>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</si>
  <si>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</si>
  <si>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</si>
  <si>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</si>
  <si>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</si>
  <si>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</si>
  <si>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</si>
  <si>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</si>
  <si>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</si>
  <si>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</si>
  <si>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</si>
  <si>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</si>
  <si>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</si>
  <si>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</si>
  <si>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</si>
  <si>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</si>
  <si>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</si>
  <si>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</si>
  <si>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</si>
  <si>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</si>
  <si>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</si>
  <si>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</si>
  <si>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</si>
  <si>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</si>
  <si>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</si>
  <si>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</si>
  <si>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</si>
  <si>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</si>
  <si>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</si>
  <si>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</si>
  <si>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</si>
  <si>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</si>
  <si>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</si>
  <si>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</si>
  <si>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</si>
  <si>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</si>
  <si>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</si>
  <si>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</si>
  <si>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</si>
  <si>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</si>
  <si>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</si>
  <si>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</si>
  <si>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</si>
  <si>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</si>
  <si>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</si>
  <si>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</si>
  <si>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</si>
  <si>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</si>
  <si>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</si>
  <si>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</si>
  <si>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</si>
  <si>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</si>
  <si>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</si>
  <si>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</si>
  <si>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</si>
  <si>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</si>
  <si>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</si>
  <si>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</si>
  <si>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</si>
  <si>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</si>
  <si>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</si>
  <si>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</si>
  <si>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</si>
  <si>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</si>
  <si>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</si>
  <si>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</si>
  <si>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</si>
  <si>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</si>
  <si>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</si>
  <si>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</si>
  <si>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</si>
  <si>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</si>
  <si>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</si>
  <si>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</si>
  <si>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</si>
  <si>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</si>
  <si>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</si>
  <si>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</si>
  <si>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</si>
  <si>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</si>
  <si>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</si>
  <si>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</si>
  <si>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</si>
  <si>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</si>
  <si>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</si>
  <si>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</si>
  <si>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</si>
  <si>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</si>
  <si>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</si>
  <si>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</si>
  <si>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</si>
  <si>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</si>
  <si>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</si>
  <si>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</si>
  <si>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</si>
  <si>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</si>
  <si>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</si>
  <si>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</si>
  <si>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</si>
  <si>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</si>
  <si>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</si>
  <si>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</si>
  <si>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</si>
  <si>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</si>
  <si>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</si>
  <si>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</si>
  <si>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</si>
  <si>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</si>
  <si>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</si>
  <si>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</si>
  <si>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</si>
  <si>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</si>
  <si>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</si>
  <si>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</si>
  <si>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</si>
  <si>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</si>
  <si>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</si>
  <si>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</si>
  <si>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</si>
  <si>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</si>
  <si>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</si>
  <si>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</si>
  <si>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</si>
  <si>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</si>
  <si>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</si>
  <si>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</si>
  <si>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</si>
  <si>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</si>
  <si>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</si>
  <si>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</si>
  <si>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</si>
  <si>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</si>
  <si>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</si>
  <si>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</si>
  <si>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</si>
  <si>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</si>
  <si>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</si>
  <si>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</si>
  <si>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</si>
  <si>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</si>
  <si>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</si>
  <si>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</si>
  <si>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</si>
  <si>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</si>
  <si>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</si>
  <si>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</si>
  <si>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</si>
  <si>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</si>
  <si>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</si>
  <si>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</si>
  <si>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</si>
  <si>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</si>
  <si>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</si>
  <si>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</si>
  <si>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</si>
  <si>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</si>
  <si>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</si>
  <si>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</si>
  <si>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</si>
  <si>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</si>
  <si>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</si>
  <si>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</si>
  <si>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</si>
  <si>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</si>
  <si>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</si>
  <si>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</si>
  <si>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</si>
  <si>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</si>
  <si>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</si>
  <si>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</si>
  <si>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</si>
  <si>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</si>
  <si>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</si>
  <si>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</si>
  <si>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</si>
  <si>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</si>
  <si>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</si>
  <si>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</si>
  <si>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</si>
  <si>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</si>
  <si>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</si>
  <si>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</si>
  <si>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</si>
  <si>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</si>
  <si>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</si>
  <si>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</si>
  <si>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</si>
  <si>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</si>
  <si>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</si>
  <si>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</si>
  <si>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</si>
  <si>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</si>
  <si>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</si>
  <si>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</si>
  <si>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</si>
  <si>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</si>
  <si>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</si>
  <si>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</si>
  <si>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</si>
  <si>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</si>
  <si>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</si>
  <si>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</si>
  <si>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</si>
  <si>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</si>
  <si>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</si>
  <si>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</si>
  <si>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</si>
  <si>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</si>
  <si>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</si>
  <si>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</si>
  <si>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</si>
  <si>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</si>
  <si>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</si>
  <si>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</si>
  <si>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</si>
  <si>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</si>
  <si>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</si>
  <si>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</si>
  <si>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</si>
  <si>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</si>
  <si>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</si>
  <si>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</si>
  <si>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</si>
  <si>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</si>
  <si>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</si>
  <si>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</si>
  <si>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</si>
  <si>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</si>
  <si>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</si>
  <si>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</si>
  <si>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</si>
  <si>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</si>
  <si>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</si>
  <si>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</si>
  <si>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</si>
  <si>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</si>
  <si>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</si>
  <si>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</si>
  <si>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</si>
  <si>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</si>
  <si>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</si>
  <si>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</si>
  <si>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</si>
  <si>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</si>
  <si>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</si>
  <si>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</si>
  <si>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</si>
  <si>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</si>
  <si>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</si>
  <si>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</si>
  <si>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</si>
  <si>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</si>
  <si>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</si>
  <si>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</si>
  <si>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</si>
  <si>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</si>
  <si>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</si>
  <si>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</si>
  <si>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</si>
  <si>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</si>
  <si>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</si>
  <si>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</si>
  <si>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</si>
  <si>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</si>
  <si>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</si>
  <si>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</si>
  <si>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</si>
  <si>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</si>
  <si>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</si>
  <si>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</si>
  <si>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</si>
  <si>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</si>
  <si>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</si>
  <si>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</si>
  <si>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</si>
  <si>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</si>
  <si>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</si>
  <si>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</si>
  <si>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</si>
  <si>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</si>
  <si>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</si>
  <si>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</si>
  <si>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</si>
  <si>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</si>
  <si>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</si>
  <si>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</si>
  <si>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</si>
  <si>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</si>
  <si>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</si>
  <si>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</si>
  <si>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</si>
  <si>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</si>
  <si>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</si>
  <si>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</si>
  <si>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</si>
  <si>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</si>
  <si>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</si>
  <si>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</si>
  <si>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</si>
  <si>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</si>
  <si>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</si>
  <si>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</si>
  <si>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</si>
  <si>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</si>
  <si>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</si>
  <si>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</si>
  <si>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</si>
  <si>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</si>
  <si>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</si>
  <si>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</si>
  <si>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</si>
  <si>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</si>
  <si>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</si>
  <si>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</si>
  <si>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</si>
  <si>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</si>
  <si>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</si>
  <si>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</si>
  <si>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</si>
  <si>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</si>
  <si>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</si>
  <si>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</si>
  <si>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</si>
  <si>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</si>
  <si>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</si>
  <si>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</si>
  <si>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</si>
  <si>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</si>
  <si>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</si>
  <si>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</si>
  <si>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</si>
  <si>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</si>
  <si>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</si>
  <si>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</si>
  <si>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</si>
  <si>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</si>
  <si>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</si>
  <si>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</si>
  <si>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</si>
  <si>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</si>
  <si>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</si>
  <si>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</si>
  <si>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</si>
  <si>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</si>
  <si>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</si>
  <si>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</si>
  <si>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</si>
  <si>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</si>
  <si>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</si>
  <si>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</si>
  <si>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</si>
  <si>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</si>
  <si>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</si>
  <si>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</si>
  <si>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</si>
  <si>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</si>
  <si>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</si>
  <si>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</si>
  <si>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</si>
  <si>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</si>
  <si>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</si>
  <si>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</si>
  <si>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</si>
  <si>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</si>
  <si>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</si>
  <si>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</si>
  <si>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</si>
  <si>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</si>
  <si>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</si>
  <si>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</si>
  <si>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</si>
  <si>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</si>
  <si>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</si>
  <si>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</si>
  <si>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</si>
  <si>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</si>
  <si>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</si>
  <si>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</si>
  <si>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</si>
  <si>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</si>
  <si>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</si>
  <si>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</si>
  <si>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</si>
  <si>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</si>
  <si>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</si>
  <si>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</si>
  <si>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</si>
  <si>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</si>
  <si>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</si>
  <si>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</si>
  <si>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</si>
  <si>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</si>
  <si>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</si>
  <si>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</si>
  <si>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</si>
  <si>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</si>
  <si>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</si>
  <si>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</si>
  <si>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</si>
  <si>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</si>
  <si>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</si>
  <si>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</si>
  <si>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</si>
  <si>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</si>
  <si>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</si>
  <si>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</si>
  <si>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</si>
  <si>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</si>
  <si>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</si>
  <si>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</si>
  <si>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</si>
  <si>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</si>
  <si>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</si>
  <si>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</si>
  <si>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</si>
  <si>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</si>
  <si>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</si>
  <si>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</si>
  <si>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</si>
  <si>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</si>
  <si>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</si>
  <si>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</si>
  <si>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</si>
  <si>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</si>
  <si>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</si>
  <si>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</si>
  <si>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</si>
  <si>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</si>
  <si>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</si>
  <si>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</si>
  <si>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</si>
  <si>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</si>
  <si>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</si>
  <si>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</si>
  <si>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</si>
  <si>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</si>
  <si>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</si>
  <si>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</si>
  <si>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</si>
  <si>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</si>
  <si>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</si>
  <si>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</si>
  <si>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</si>
  <si>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</si>
  <si>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</si>
  <si>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</si>
  <si>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</si>
  <si>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</si>
  <si>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</si>
  <si>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</si>
  <si>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</si>
  <si>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</si>
  <si>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</si>
  <si>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</si>
  <si>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</si>
  <si>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</si>
  <si>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</si>
  <si>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</si>
  <si>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</si>
  <si>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</si>
  <si>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</si>
  <si>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</si>
  <si>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</si>
  <si>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</si>
  <si>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</si>
  <si>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</si>
  <si>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</si>
  <si>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</si>
  <si>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</si>
  <si>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</si>
  <si>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</si>
  <si>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</si>
  <si>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</si>
  <si>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</si>
  <si>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</si>
  <si>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</si>
  <si>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</si>
  <si>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</si>
  <si>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</si>
  <si>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</si>
  <si>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</si>
  <si>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</si>
  <si>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</si>
  <si>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</si>
  <si>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</si>
  <si>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</si>
  <si>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</si>
  <si>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</si>
  <si>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</si>
  <si>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</si>
  <si>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</si>
  <si>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</si>
  <si>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</si>
  <si>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</si>
  <si>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</si>
  <si>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</si>
  <si>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</si>
  <si>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</si>
  <si>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</si>
  <si>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</si>
  <si>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</si>
  <si>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</si>
  <si>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</si>
  <si>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</si>
  <si>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</si>
  <si>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</si>
  <si>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</si>
  <si>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</si>
  <si>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</si>
  <si>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</si>
  <si>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</si>
  <si>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</si>
  <si>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</si>
  <si>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</si>
  <si>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</si>
  <si>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</si>
  <si>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</si>
  <si>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</si>
  <si>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</si>
  <si>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</si>
  <si>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</si>
  <si>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</si>
  <si>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</si>
  <si>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</si>
  <si>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</si>
  <si>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</si>
  <si>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</si>
  <si>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</si>
  <si>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</si>
  <si>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</si>
  <si>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</si>
  <si>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</si>
  <si>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</si>
  <si>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</si>
  <si>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</si>
  <si>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</si>
  <si>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</si>
  <si>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</si>
  <si>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</si>
  <si>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</si>
  <si>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</si>
  <si>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</si>
  <si>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</si>
  <si>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</si>
  <si>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</si>
  <si>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</si>
  <si>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</si>
  <si>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</si>
  <si>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</si>
  <si>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</si>
  <si>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</si>
  <si>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</si>
  <si>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</si>
  <si>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</si>
  <si>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</si>
  <si>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</si>
  <si>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</si>
  <si>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</si>
  <si>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</si>
  <si>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</si>
  <si>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</si>
  <si>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</si>
  <si>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</si>
  <si>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</si>
  <si>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</si>
  <si>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</si>
  <si>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</si>
  <si>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</si>
  <si>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</si>
  <si>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</si>
  <si>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</si>
  <si>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</si>
  <si>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</si>
  <si>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</si>
  <si>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</si>
  <si>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</si>
  <si>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</si>
  <si>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</si>
  <si>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</si>
  <si>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</si>
  <si>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</si>
  <si>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</si>
  <si>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</si>
  <si>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</si>
  <si>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</si>
  <si>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</si>
  <si>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</si>
  <si>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</si>
  <si>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</si>
  <si>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</si>
  <si>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</si>
  <si>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</si>
  <si>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</si>
  <si>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</si>
  <si>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</si>
  <si>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</si>
  <si>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</si>
  <si>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</si>
  <si>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</si>
  <si>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</si>
  <si>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</si>
  <si>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</si>
  <si>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</si>
  <si>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</si>
  <si>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</si>
  <si>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</si>
  <si>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</si>
  <si>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</si>
  <si>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</si>
  <si>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</si>
  <si>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</si>
  <si>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</si>
  <si>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</si>
  <si>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</si>
  <si>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</si>
  <si>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</si>
  <si>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</si>
  <si>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</si>
  <si>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</si>
  <si>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</si>
  <si>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</si>
  <si>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</si>
  <si>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</si>
  <si>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</si>
  <si>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</si>
  <si>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</si>
  <si>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</si>
  <si>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</si>
  <si>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</si>
  <si>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</si>
  <si>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</si>
  <si>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</si>
  <si>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</si>
  <si>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</si>
  <si>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</si>
  <si>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</si>
  <si>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</si>
  <si>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</si>
  <si>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</si>
  <si>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</si>
  <si>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</si>
  <si>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</si>
  <si>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</si>
  <si>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</si>
  <si>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</si>
  <si>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</si>
  <si>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</si>
  <si>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</si>
  <si>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</si>
  <si>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</si>
  <si>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</si>
  <si>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</si>
  <si>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</si>
  <si>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</si>
  <si>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</si>
  <si>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</si>
  <si>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</si>
  <si>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</si>
  <si>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</si>
  <si>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</si>
  <si>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</si>
  <si>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</si>
  <si>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</si>
  <si>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</si>
  <si>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</si>
  <si>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</si>
  <si>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</si>
  <si>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</si>
  <si>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</si>
  <si>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</si>
  <si>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</si>
  <si>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</si>
  <si>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</si>
  <si>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</si>
  <si>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</si>
  <si>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</si>
  <si>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</si>
  <si>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</si>
  <si>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</si>
  <si>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</si>
  <si>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</si>
  <si>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</si>
  <si>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</si>
  <si>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</si>
  <si>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</si>
  <si>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</si>
  <si>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</si>
  <si>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</si>
  <si>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</si>
  <si>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</si>
  <si>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</si>
  <si>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</si>
  <si>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</si>
  <si>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</si>
  <si>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</si>
  <si>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</si>
  <si>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</si>
  <si>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</si>
  <si>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</si>
  <si>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</si>
  <si>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</si>
  <si>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</si>
  <si>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</si>
  <si>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</si>
  <si>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</si>
  <si>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</si>
  <si>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</si>
  <si>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</si>
  <si>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</si>
  <si>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</si>
  <si>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</si>
  <si>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</si>
  <si>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</si>
  <si>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</si>
  <si>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</si>
  <si>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</si>
  <si>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</si>
  <si>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</si>
  <si>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</si>
  <si>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</si>
  <si>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</si>
  <si>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</si>
  <si>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</si>
  <si>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</si>
  <si>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</si>
  <si>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</si>
  <si>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</si>
  <si>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</si>
  <si>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</si>
  <si>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</si>
  <si>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</si>
  <si>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</si>
  <si>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</si>
  <si>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</si>
  <si>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</si>
  <si>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</si>
  <si>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</si>
  <si>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</si>
  <si>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</si>
  <si>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</si>
  <si>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</si>
  <si>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</si>
  <si>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</si>
  <si>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</si>
  <si>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</si>
  <si>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</si>
  <si>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</si>
  <si>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</si>
  <si>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</si>
  <si>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</si>
  <si>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</si>
  <si>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</si>
  <si>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</si>
  <si>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</si>
  <si>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</si>
  <si>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</si>
  <si>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</si>
  <si>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</si>
  <si>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</si>
  <si>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</si>
  <si>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</si>
  <si>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</si>
  <si>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</si>
  <si>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</si>
  <si>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</si>
  <si>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</si>
  <si>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</si>
  <si>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</si>
  <si>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</si>
  <si>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</si>
  <si>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</si>
  <si>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</si>
  <si>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</si>
  <si>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</si>
  <si>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</si>
  <si>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</si>
  <si>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</si>
  <si>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</si>
  <si>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</si>
  <si>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</si>
  <si>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</si>
  <si>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</si>
  <si>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</si>
  <si>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</si>
  <si>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</si>
  <si>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</si>
  <si>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</si>
  <si>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</si>
  <si>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</si>
  <si>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</si>
  <si>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</si>
  <si>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</si>
  <si>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</si>
  <si>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</si>
  <si>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</si>
  <si>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</si>
  <si>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</si>
  <si>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</si>
  <si>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</si>
  <si>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</si>
  <si>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</si>
  <si>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</si>
  <si>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</si>
  <si>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</si>
  <si>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</si>
  <si>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</si>
  <si>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</si>
  <si>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</si>
  <si>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</si>
  <si>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</si>
  <si>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</si>
  <si>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</si>
  <si>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</si>
  <si>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</si>
  <si>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</si>
  <si>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</si>
  <si>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</si>
  <si>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</si>
  <si>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</si>
  <si>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</si>
  <si>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</si>
  <si>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</si>
  <si>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</si>
  <si>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</si>
  <si>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</si>
  <si>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</si>
  <si>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</si>
  <si>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</si>
  <si>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</si>
  <si>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</si>
  <si>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</si>
  <si>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</si>
  <si>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</si>
  <si>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</si>
  <si>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</si>
  <si>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</si>
  <si>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</si>
  <si>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</si>
  <si>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</si>
  <si>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</si>
  <si>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</si>
  <si>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</si>
  <si>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</si>
  <si>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</si>
  <si>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</si>
  <si>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</si>
  <si>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</si>
  <si>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</si>
  <si>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</si>
  <si>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</si>
  <si>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</si>
  <si>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</si>
  <si>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</si>
  <si>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</si>
  <si>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</si>
  <si>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</si>
  <si>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</si>
  <si>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</si>
  <si>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</si>
  <si>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</si>
  <si>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</si>
  <si>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</si>
  <si>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</si>
  <si>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</si>
  <si>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</si>
  <si>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</si>
  <si>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</si>
  <si>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</si>
  <si>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</si>
  <si>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</si>
  <si>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</si>
  <si>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</si>
  <si>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</si>
  <si>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</si>
  <si>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</si>
  <si>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</si>
  <si>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</si>
  <si>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</si>
  <si>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</si>
  <si>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</si>
  <si>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</si>
  <si>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</si>
  <si>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</si>
  <si>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</si>
  <si>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</si>
  <si>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</si>
  <si>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</si>
  <si>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</si>
  <si>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</si>
  <si>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</si>
  <si>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</si>
  <si>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</si>
  <si>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</si>
  <si>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</si>
  <si>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</si>
  <si>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</si>
  <si>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</si>
  <si>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</si>
  <si>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</si>
  <si>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</si>
  <si>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</si>
  <si>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</si>
  <si>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</si>
  <si>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</si>
  <si>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</si>
  <si>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</si>
  <si>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</si>
  <si>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</si>
  <si>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</si>
  <si>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</si>
  <si>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</si>
  <si>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</si>
  <si>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</si>
  <si>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</si>
  <si>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</si>
  <si>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</si>
  <si>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</si>
  <si>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</si>
  <si>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</si>
  <si>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</si>
  <si>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</si>
  <si>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</si>
  <si>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</si>
  <si>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</si>
  <si>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</si>
  <si>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</si>
  <si>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</si>
  <si>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</si>
  <si>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</si>
  <si>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</si>
  <si>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</si>
  <si>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</si>
  <si>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</si>
  <si>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</si>
  <si>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</si>
  <si>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</si>
  <si>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</si>
  <si>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</si>
  <si>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</si>
  <si>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</si>
  <si>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</si>
  <si>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</si>
  <si>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</si>
  <si>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</si>
  <si>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</si>
  <si>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</si>
  <si>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</si>
  <si>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</si>
  <si>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</si>
  <si>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</si>
  <si>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</si>
  <si>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</si>
  <si>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</si>
  <si>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</si>
  <si>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</si>
  <si>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</si>
  <si>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</si>
  <si>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</si>
  <si>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</si>
  <si>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</si>
  <si>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</si>
  <si>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</si>
  <si>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</si>
  <si>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</si>
  <si>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</si>
  <si>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</si>
  <si>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</si>
  <si>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</si>
  <si>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</si>
  <si>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</si>
  <si>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</si>
  <si>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</si>
  <si>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</si>
  <si>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</si>
  <si>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</si>
  <si>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</si>
  <si>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</si>
  <si>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</si>
  <si>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</si>
  <si>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</si>
  <si>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</si>
  <si>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</si>
  <si>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</si>
  <si>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</si>
  <si>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</si>
  <si>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</si>
  <si>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</si>
  <si>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</si>
  <si>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</si>
  <si>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</si>
  <si>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</si>
  <si>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</si>
  <si>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</si>
  <si>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</si>
  <si>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</si>
  <si>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</si>
  <si>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</si>
  <si>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</si>
  <si>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</si>
  <si>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</si>
  <si>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</si>
  <si>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</si>
  <si>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</si>
  <si>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</si>
  <si>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</si>
  <si>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</si>
  <si>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</si>
  <si>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</si>
  <si>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</si>
  <si>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</si>
  <si>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</si>
  <si>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</si>
  <si>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</si>
  <si>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</si>
  <si>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</si>
  <si>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</si>
  <si>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</si>
  <si>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</si>
  <si>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</si>
  <si>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</si>
  <si>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</si>
  <si>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</si>
  <si>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</si>
  <si>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</si>
  <si>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</si>
  <si>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</si>
  <si>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</si>
  <si>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</si>
  <si>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</si>
  <si>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</si>
  <si>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</si>
  <si>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</si>
  <si>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</si>
  <si>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</si>
  <si>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</si>
  <si>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</si>
  <si>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</si>
  <si>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</si>
  <si>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</si>
  <si>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</si>
  <si>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</si>
  <si>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</si>
  <si>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</si>
  <si>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</si>
  <si>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</si>
  <si>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</si>
  <si>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</si>
  <si>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</si>
  <si>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</si>
  <si>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</si>
  <si>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</si>
  <si>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</si>
  <si>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</si>
  <si>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</si>
  <si>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</si>
  <si>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</si>
  <si>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</si>
  <si>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</si>
  <si>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</si>
  <si>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</si>
  <si>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</si>
  <si>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</si>
  <si>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</si>
  <si>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</si>
  <si>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</si>
  <si>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</si>
  <si>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</si>
  <si>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</si>
  <si>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</si>
  <si>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</si>
  <si>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</si>
  <si>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</si>
  <si>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</si>
  <si>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</si>
  <si>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</si>
  <si>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</si>
  <si>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</si>
  <si>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</si>
  <si>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</si>
  <si>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</si>
  <si>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</si>
  <si>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</si>
  <si>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</si>
  <si>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</si>
  <si>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</si>
  <si>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</si>
  <si>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</si>
  <si>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</si>
  <si>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</si>
  <si>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</si>
  <si>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</si>
  <si>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</si>
  <si>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</si>
  <si>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</si>
  <si>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</si>
  <si>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</si>
  <si>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</si>
  <si>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</si>
  <si>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</si>
  <si>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</si>
  <si>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</si>
  <si>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</si>
  <si>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</si>
  <si>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</si>
  <si>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</si>
  <si>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</si>
  <si>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</si>
  <si>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</si>
  <si>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</si>
  <si>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</si>
  <si>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</si>
  <si>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</si>
  <si>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</si>
  <si>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</si>
  <si>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</si>
  <si>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</si>
  <si>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</si>
  <si>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</si>
  <si>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</si>
  <si>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</si>
  <si>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</si>
  <si>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</si>
  <si>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</si>
  <si>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</si>
  <si>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</si>
  <si>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</si>
  <si>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</si>
  <si>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</si>
  <si>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</si>
  <si>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</si>
  <si>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</si>
  <si>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</si>
  <si>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</si>
  <si>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</si>
  <si>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</si>
  <si>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</si>
  <si>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</si>
  <si>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</si>
  <si>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</si>
  <si>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</si>
  <si>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</si>
  <si>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</si>
  <si>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</si>
  <si>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</si>
  <si>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</si>
  <si>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</si>
  <si>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</si>
  <si>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</si>
  <si>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</si>
  <si>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</si>
  <si>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</si>
  <si>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</si>
  <si>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</si>
  <si>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</si>
  <si>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</si>
  <si>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</si>
  <si>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</si>
  <si>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</si>
  <si>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</si>
  <si>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</si>
  <si>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</si>
  <si>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</si>
  <si>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</si>
  <si>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</si>
  <si>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</si>
  <si>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</si>
  <si>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</si>
  <si>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</si>
  <si>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</si>
  <si>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</si>
  <si>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</si>
  <si>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</si>
  <si>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</si>
  <si>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</si>
  <si>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</si>
  <si>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</si>
  <si>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</si>
  <si>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</si>
  <si>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</si>
  <si>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</si>
  <si>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</si>
  <si>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</si>
  <si>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</si>
  <si>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</si>
  <si>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</si>
  <si>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</si>
  <si>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</si>
  <si>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</si>
  <si>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</si>
  <si>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</si>
  <si>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</si>
  <si>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</si>
  <si>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</si>
  <si>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</si>
  <si>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</si>
  <si>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</si>
  <si>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</si>
  <si>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</si>
  <si>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</si>
  <si>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</si>
  <si>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</si>
  <si>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</si>
  <si>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</si>
  <si>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</si>
  <si>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</si>
  <si>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</si>
  <si>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</si>
  <si>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</si>
  <si>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</si>
  <si>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</si>
  <si>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</si>
  <si>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</si>
  <si>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</si>
  <si>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</si>
  <si>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</si>
  <si>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</si>
  <si>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</si>
  <si>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</si>
  <si>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</si>
  <si>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</si>
  <si>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</si>
  <si>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</si>
  <si>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</si>
  <si>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</si>
  <si>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</si>
  <si>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</si>
  <si>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</si>
  <si>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</si>
  <si>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</si>
  <si>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</si>
  <si>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</si>
  <si>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</si>
  <si>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</si>
  <si>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</si>
  <si>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</si>
  <si>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</si>
  <si>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</si>
  <si>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</si>
  <si>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</si>
  <si>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</si>
  <si>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</si>
  <si>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</si>
  <si>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</si>
  <si>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</si>
  <si>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</si>
  <si>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</si>
  <si>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</si>
  <si>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</si>
  <si>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</si>
  <si>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</si>
  <si>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</si>
  <si>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</si>
  <si>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</si>
  <si>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</si>
  <si>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</si>
  <si>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</si>
  <si>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</si>
  <si>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</si>
  <si>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</si>
  <si>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</si>
  <si>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</si>
  <si>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</si>
  <si>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</si>
  <si>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</si>
  <si>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</si>
  <si>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</si>
  <si>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</si>
  <si>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</si>
  <si>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</si>
  <si>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</si>
  <si>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</si>
  <si>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</si>
  <si>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</si>
  <si>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</si>
  <si>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</si>
  <si>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</si>
  <si>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</si>
  <si>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</si>
  <si>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</si>
  <si>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</si>
  <si>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</si>
  <si>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</si>
  <si>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</si>
  <si>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</si>
  <si>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</si>
  <si>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</si>
  <si>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</si>
  <si>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</si>
  <si>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</si>
  <si>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</si>
  <si>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</si>
  <si>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</si>
  <si>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</si>
  <si>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</si>
  <si>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</si>
  <si>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</si>
  <si>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</si>
  <si>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</si>
  <si>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</si>
  <si>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</si>
  <si>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</si>
  <si>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</si>
  <si>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</si>
  <si>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</si>
  <si>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</si>
  <si>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</si>
  <si>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</si>
  <si>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</si>
  <si>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</si>
  <si>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</si>
  <si>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</si>
  <si>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</si>
  <si>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</si>
  <si>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</si>
  <si>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</si>
  <si>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</si>
  <si>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</si>
  <si>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</si>
  <si>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</si>
  <si>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</si>
  <si>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</si>
  <si>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</si>
  <si>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</si>
  <si>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</si>
  <si>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</si>
  <si>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</si>
  <si>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</si>
  <si>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</si>
  <si>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</si>
  <si>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</si>
  <si>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</si>
  <si>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</si>
  <si>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</si>
  <si>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</si>
  <si>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</si>
  <si>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</si>
  <si>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</si>
  <si>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</si>
  <si>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</si>
  <si>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</si>
  <si>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</si>
  <si>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</si>
  <si>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</si>
  <si>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</si>
  <si>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</si>
  <si>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</si>
  <si>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</si>
  <si>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</si>
  <si>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</si>
  <si>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</si>
  <si>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</si>
  <si>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</si>
  <si>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</si>
  <si>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</si>
  <si>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</si>
  <si>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</si>
  <si>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</si>
  <si>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</si>
  <si>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</si>
  <si>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</si>
  <si>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</si>
  <si>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</si>
  <si>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</si>
  <si>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</si>
  <si>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</si>
  <si>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</si>
  <si>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</si>
  <si>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</si>
  <si>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</si>
  <si>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</si>
  <si>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</si>
  <si>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</si>
  <si>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</si>
  <si>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</si>
  <si>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</si>
  <si>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</si>
  <si>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</si>
  <si>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</si>
  <si>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</si>
  <si>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</si>
  <si>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</si>
  <si>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</si>
  <si>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</si>
  <si>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</si>
  <si>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</si>
  <si>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</si>
  <si>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</si>
  <si>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</si>
  <si>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</si>
  <si>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</si>
  <si>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</si>
  <si>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</si>
  <si>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</si>
  <si>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</si>
  <si>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</si>
  <si>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</si>
  <si>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</si>
  <si>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</si>
  <si>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</si>
  <si>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</si>
  <si>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</si>
  <si>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</si>
  <si>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</si>
  <si>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</si>
  <si>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</si>
  <si>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</si>
  <si>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</si>
  <si>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</si>
  <si>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</si>
  <si>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</si>
  <si>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</si>
  <si>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</si>
  <si>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</si>
  <si>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</si>
  <si>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</si>
  <si>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</si>
  <si>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</si>
  <si>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</si>
  <si>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</si>
  <si>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</si>
  <si>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</si>
  <si>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</si>
  <si>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</si>
  <si>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</si>
  <si>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</si>
  <si>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</si>
  <si>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</si>
  <si>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</si>
  <si>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</si>
  <si>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</si>
  <si>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</si>
  <si>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</si>
  <si>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</si>
  <si>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</si>
  <si>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</si>
  <si>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</si>
  <si>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</si>
  <si>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</si>
  <si>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</si>
  <si>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</si>
  <si>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</si>
  <si>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</si>
  <si>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</si>
  <si>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</si>
  <si>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</si>
  <si>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</si>
  <si>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</si>
  <si>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</si>
  <si>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</si>
  <si>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</si>
  <si>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</si>
  <si>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</si>
  <si>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</si>
  <si>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</si>
  <si>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</si>
  <si>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</si>
  <si>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</si>
  <si>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</si>
  <si>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</si>
  <si>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</si>
  <si>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</si>
  <si>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</si>
  <si>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</si>
  <si>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</si>
  <si>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</si>
  <si>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</si>
  <si>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</si>
  <si>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</si>
  <si>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</si>
  <si>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</si>
  <si>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</si>
  <si>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</si>
  <si>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</si>
  <si>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</si>
  <si>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</si>
  <si>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</si>
  <si>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</si>
  <si>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</si>
  <si>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</si>
  <si>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</si>
  <si>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</si>
  <si>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</si>
  <si>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</si>
  <si>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</si>
  <si>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</si>
  <si>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</si>
  <si>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</si>
  <si>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</si>
  <si>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</si>
  <si>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</si>
  <si>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</si>
  <si>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</si>
  <si>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</si>
  <si>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</si>
  <si>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</si>
  <si>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</si>
  <si>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</si>
  <si>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</si>
  <si>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</si>
  <si>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</si>
  <si>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</si>
  <si>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</si>
  <si>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</si>
  <si>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</si>
  <si>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</si>
  <si>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</si>
  <si>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</si>
  <si>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</si>
  <si>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</si>
  <si>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</si>
  <si>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</si>
  <si>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</si>
  <si>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</si>
  <si>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</si>
  <si>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</si>
  <si>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</si>
  <si>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</si>
  <si>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</si>
  <si>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</si>
  <si>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</si>
  <si>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</si>
  <si>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</si>
  <si>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</si>
  <si>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</si>
  <si>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</si>
  <si>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</si>
  <si>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</si>
  <si>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</si>
  <si>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</si>
  <si>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</si>
  <si>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</si>
  <si>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</si>
  <si>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</si>
  <si>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</si>
  <si>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</si>
  <si>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</si>
  <si>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</si>
  <si>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</si>
  <si>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</si>
  <si>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</si>
  <si>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</si>
  <si>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</si>
  <si>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</si>
  <si>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</si>
  <si>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</si>
  <si>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</si>
  <si>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</si>
  <si>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</si>
  <si>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</si>
  <si>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</si>
  <si>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</si>
  <si>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</si>
  <si>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</si>
  <si>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</si>
  <si>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</si>
  <si>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</si>
  <si>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</si>
  <si>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</si>
  <si>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</si>
  <si>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</si>
  <si>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</si>
  <si>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</si>
  <si>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</si>
  <si>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</si>
  <si>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</si>
  <si>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</si>
  <si>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</si>
  <si>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</si>
  <si>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</si>
  <si>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</si>
  <si>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</si>
  <si>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</si>
  <si>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</si>
  <si>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</si>
  <si>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</si>
  <si>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</si>
  <si>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</si>
  <si>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</si>
  <si>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</si>
  <si>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</si>
  <si>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</si>
  <si>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</si>
  <si>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</si>
  <si>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</si>
  <si>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</si>
  <si>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</si>
  <si>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</si>
  <si>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</si>
  <si>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</si>
  <si>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</si>
  <si>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</si>
  <si>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</si>
  <si>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</si>
  <si>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</si>
  <si>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</si>
  <si>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</si>
  <si>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</si>
  <si>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</si>
  <si>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</si>
  <si>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</si>
  <si>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</si>
  <si>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</si>
  <si>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</si>
  <si>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</si>
  <si>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</si>
  <si>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</si>
  <si>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</si>
  <si>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</si>
  <si>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</si>
  <si>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</si>
  <si>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</si>
  <si>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</si>
  <si>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</si>
  <si>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</si>
  <si>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</si>
  <si>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</si>
  <si>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</si>
  <si>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</si>
  <si>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</si>
  <si>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</si>
  <si>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</si>
  <si>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</si>
  <si>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</si>
  <si>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</si>
  <si>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</si>
  <si>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</si>
  <si>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</si>
  <si>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</si>
  <si>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</si>
  <si>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</si>
  <si>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</si>
  <si>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</si>
  <si>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</si>
  <si>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</si>
  <si>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</si>
  <si>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</si>
  <si>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</si>
  <si>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</si>
  <si>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</si>
  <si>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</si>
  <si>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</si>
  <si>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</si>
  <si>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</si>
  <si>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</si>
  <si>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</si>
  <si>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</si>
  <si>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</si>
  <si>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</si>
  <si>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</si>
  <si>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</si>
  <si>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</si>
  <si>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</si>
  <si>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</si>
  <si>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</si>
  <si>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</si>
  <si>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</si>
  <si>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</si>
  <si>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</si>
  <si>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</si>
  <si>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</si>
  <si>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</si>
  <si>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</si>
  <si>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</si>
  <si>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</si>
  <si>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</si>
  <si>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</si>
  <si>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</si>
  <si>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</si>
  <si>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</si>
  <si>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</si>
  <si>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</si>
  <si>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</si>
  <si>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</si>
  <si>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</si>
  <si>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</si>
  <si>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</si>
  <si>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</si>
  <si>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</si>
  <si>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</si>
  <si>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</si>
  <si>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</si>
  <si>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</si>
  <si>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</si>
  <si>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</si>
  <si>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</si>
  <si>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</si>
  <si>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</si>
  <si>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</si>
  <si>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</si>
  <si>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</si>
  <si>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</si>
  <si>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</si>
  <si>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</si>
  <si>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</si>
  <si>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</si>
  <si>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</si>
  <si>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</si>
  <si>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</si>
  <si>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</si>
  <si>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</si>
  <si>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</si>
  <si>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</si>
  <si>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</si>
  <si>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</si>
  <si>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</si>
  <si>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</si>
  <si>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</si>
  <si>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</si>
  <si>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</si>
  <si>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</si>
  <si>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</si>
  <si>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</si>
  <si>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</si>
  <si>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</si>
  <si>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</si>
  <si>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</si>
  <si>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</si>
  <si>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</si>
  <si>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</si>
  <si>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</si>
  <si>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</si>
  <si>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</si>
  <si>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</si>
  <si>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</si>
  <si>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</si>
  <si>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</si>
  <si>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</si>
  <si>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</si>
  <si>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</si>
  <si>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</si>
  <si>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</si>
  <si>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</si>
  <si>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</si>
  <si>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</si>
  <si>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</si>
  <si>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</si>
  <si>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</si>
  <si>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</si>
  <si>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</si>
  <si>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</si>
  <si>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</si>
  <si>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</si>
  <si>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</si>
  <si>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</si>
  <si>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</si>
  <si>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</si>
  <si>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</si>
  <si>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</si>
  <si>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</si>
  <si>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</si>
  <si>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</si>
  <si>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</si>
  <si>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</si>
  <si>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</si>
  <si>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</si>
  <si>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</si>
  <si>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</si>
  <si>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</si>
  <si>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</si>
  <si>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</si>
  <si>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</si>
  <si>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</si>
  <si>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</si>
  <si>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</si>
  <si>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</si>
  <si>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</si>
  <si>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</si>
  <si>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</si>
  <si>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</si>
  <si>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</si>
  <si>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</si>
  <si>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</si>
  <si>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</si>
  <si>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</si>
  <si>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</si>
  <si>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</si>
  <si>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</si>
  <si>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</si>
  <si>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</si>
  <si>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</si>
  <si>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</si>
  <si>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</si>
  <si>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</si>
  <si>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</si>
  <si>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</si>
  <si>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</si>
  <si>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</si>
  <si>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</si>
  <si>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</si>
  <si>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</si>
  <si>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</si>
  <si>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</si>
  <si>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</si>
  <si>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</si>
  <si>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</si>
  <si>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</si>
  <si>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</si>
  <si>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</si>
  <si>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</si>
  <si>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</si>
  <si>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</si>
  <si>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</si>
  <si>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</si>
  <si>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</si>
  <si>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</si>
  <si>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</si>
  <si>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</si>
  <si>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</si>
  <si>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</si>
  <si>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</si>
  <si>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</si>
  <si>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</si>
  <si>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</si>
  <si>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</si>
  <si>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</si>
  <si>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</si>
  <si>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</si>
  <si>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</si>
  <si>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</si>
  <si>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</si>
  <si>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</si>
  <si>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</si>
  <si>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</si>
  <si>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</si>
  <si>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</si>
  <si>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</si>
  <si>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</si>
  <si>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</si>
  <si>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</si>
  <si>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</si>
  <si>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</si>
  <si>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</si>
  <si>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</si>
  <si>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</si>
  <si>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</si>
  <si>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</si>
  <si>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</si>
  <si>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</si>
  <si>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</si>
  <si>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</si>
  <si>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</si>
  <si>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</si>
  <si>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</si>
  <si>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</si>
  <si>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</si>
  <si>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</si>
  <si>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</si>
  <si>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</si>
  <si>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</si>
  <si>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</si>
  <si>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</si>
  <si>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</si>
  <si>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</si>
  <si>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</si>
  <si>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</si>
  <si>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</si>
  <si>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</si>
  <si>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</si>
  <si>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</si>
  <si>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</si>
  <si>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</si>
  <si>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</si>
  <si>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</si>
  <si>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</si>
  <si>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</si>
  <si>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</si>
  <si>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</si>
  <si>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</si>
  <si>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</si>
  <si>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</si>
  <si>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</si>
  <si>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</si>
  <si>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</si>
  <si>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</si>
  <si>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</si>
  <si>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</si>
  <si>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</si>
  <si>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</si>
  <si>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</si>
  <si>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</si>
  <si>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</si>
  <si>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</si>
  <si>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</si>
  <si>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</si>
  <si>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</si>
  <si>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</si>
  <si>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</si>
  <si>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</si>
  <si>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</si>
  <si>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</si>
  <si>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</si>
  <si>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</si>
  <si>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</si>
  <si>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</si>
  <si>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</si>
  <si>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</si>
  <si>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</si>
  <si>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</si>
  <si>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</si>
  <si>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</si>
  <si>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</si>
  <si>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</si>
  <si>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</si>
  <si>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</si>
  <si>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</si>
  <si>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</si>
  <si>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</si>
  <si>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</si>
  <si>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</si>
  <si>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</si>
  <si>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</si>
  <si>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</si>
  <si>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</si>
  <si>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</si>
  <si>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</si>
  <si>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</si>
  <si>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</si>
  <si>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</si>
  <si>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</si>
  <si>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</si>
  <si>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</si>
  <si>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</si>
  <si>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</si>
  <si>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</si>
  <si>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</si>
  <si>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</si>
  <si>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</si>
  <si>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</si>
  <si>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</si>
  <si>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</si>
  <si>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</si>
  <si>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</si>
  <si>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</si>
  <si>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</si>
  <si>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</si>
  <si>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</si>
  <si>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</si>
  <si>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</si>
  <si>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</si>
  <si>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</si>
  <si>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</si>
  <si>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</si>
  <si>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</si>
  <si>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</si>
  <si>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</si>
  <si>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</si>
  <si>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</si>
  <si>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</si>
  <si>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</si>
  <si>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</si>
  <si>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</si>
  <si>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</si>
  <si>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</si>
  <si>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</si>
  <si>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</si>
  <si>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</si>
  <si>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</si>
  <si>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</si>
  <si>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</si>
  <si>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</si>
  <si>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</si>
  <si>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</si>
  <si>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</si>
  <si>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</si>
  <si>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</si>
  <si>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</si>
  <si>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</si>
  <si>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</si>
  <si>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</si>
  <si>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</si>
  <si>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</si>
  <si>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</si>
  <si>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</si>
  <si>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</si>
  <si>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</si>
  <si>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</si>
  <si>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</si>
  <si>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</si>
  <si>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</si>
  <si>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</si>
  <si>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</si>
  <si>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</si>
  <si>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</si>
  <si>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</si>
  <si>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</si>
  <si>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</si>
  <si>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</si>
  <si>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</si>
  <si>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</si>
  <si>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</si>
  <si>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</si>
  <si>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</si>
  <si>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</si>
  <si>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</si>
  <si>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</si>
  <si>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</si>
  <si>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</si>
  <si>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</si>
  <si>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</si>
  <si>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</si>
  <si>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</si>
  <si>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</si>
  <si>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</si>
  <si>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</si>
  <si>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</si>
  <si>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</si>
  <si>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</si>
  <si>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</si>
  <si>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</si>
  <si>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</si>
  <si>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</si>
  <si>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</si>
  <si>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</si>
  <si>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</si>
  <si>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</si>
  <si>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</si>
  <si>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</si>
  <si>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</si>
  <si>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</si>
  <si>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</si>
  <si>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</si>
  <si>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</si>
  <si>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</si>
  <si>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</si>
  <si>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</si>
  <si>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</si>
  <si>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</si>
  <si>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</si>
  <si>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</si>
  <si>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</si>
  <si>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</si>
  <si>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</si>
  <si>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</si>
  <si>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</si>
  <si>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</si>
  <si>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</si>
  <si>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</si>
  <si>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</si>
  <si>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</si>
  <si>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</si>
  <si>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</si>
  <si>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</si>
  <si>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</si>
  <si>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</si>
  <si>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</si>
  <si>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</si>
  <si>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</si>
  <si>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</si>
  <si>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</si>
  <si>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</si>
  <si>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</si>
  <si>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</si>
  <si>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</si>
  <si>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</si>
  <si>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</si>
  <si>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</si>
  <si>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</si>
  <si>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</si>
  <si>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</si>
  <si>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</si>
  <si>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</si>
  <si>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</si>
  <si>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</si>
  <si>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</si>
  <si>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</si>
  <si>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</si>
  <si>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</si>
  <si>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</si>
  <si>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</si>
  <si>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</si>
  <si>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</si>
  <si>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</si>
  <si>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</si>
  <si>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</si>
  <si>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</si>
  <si>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</si>
  <si>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</si>
  <si>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</si>
  <si>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</si>
  <si>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</si>
  <si>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</si>
  <si>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</si>
  <si>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</si>
  <si>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</si>
  <si>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</si>
  <si>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</si>
  <si>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</si>
  <si>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</si>
  <si>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</si>
  <si>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</si>
  <si>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</si>
  <si>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</si>
  <si>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</si>
  <si>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</si>
  <si>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</si>
  <si>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</si>
  <si>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</si>
  <si>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</si>
  <si>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</si>
  <si>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</si>
  <si>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</si>
  <si>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</si>
  <si>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</si>
  <si>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</si>
  <si>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</si>
  <si>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</si>
  <si>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</si>
  <si>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</si>
  <si>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</si>
  <si>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</si>
  <si>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</si>
  <si>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</si>
  <si>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</si>
  <si>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</si>
  <si>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</si>
  <si>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</si>
  <si>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</si>
  <si>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</si>
  <si>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</si>
  <si>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</si>
  <si>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</si>
  <si>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</si>
  <si>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</si>
  <si>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</si>
  <si>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</si>
  <si>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</si>
  <si>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</si>
  <si>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</si>
  <si>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</si>
  <si>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</si>
  <si>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</si>
  <si>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</si>
  <si>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</si>
  <si>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</si>
  <si>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</si>
  <si>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</si>
  <si>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</si>
  <si>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</si>
  <si>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</si>
  <si>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</si>
  <si>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</si>
  <si>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</si>
  <si>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</si>
  <si>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</si>
  <si>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</si>
  <si>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</si>
  <si>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</si>
  <si>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</si>
  <si>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</si>
  <si>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</si>
  <si>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</si>
  <si>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</si>
  <si>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</si>
  <si>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</si>
  <si>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</si>
  <si>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</si>
  <si>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</si>
  <si>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</si>
  <si>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</si>
  <si>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</si>
  <si>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</si>
  <si>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</si>
  <si>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</si>
  <si>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</si>
  <si>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</si>
  <si>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</si>
  <si>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</si>
  <si>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</si>
  <si>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</si>
  <si>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</si>
  <si>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</si>
  <si>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</si>
  <si>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</si>
  <si>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</si>
  <si>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</si>
  <si>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</si>
  <si>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</si>
  <si>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</si>
  <si>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</si>
  <si>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</si>
  <si>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</si>
  <si>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</si>
  <si>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</si>
  <si>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</si>
  <si>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</si>
  <si>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</si>
  <si>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</si>
  <si>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</si>
  <si>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</si>
  <si>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</si>
  <si>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</si>
  <si>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</si>
  <si>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</si>
  <si>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</si>
  <si>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</si>
  <si>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</si>
  <si>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</si>
  <si>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</si>
  <si>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</si>
  <si>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</si>
  <si>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</si>
  <si>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</si>
  <si>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</si>
  <si>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</si>
  <si>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</si>
  <si>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</si>
  <si>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</si>
  <si>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</si>
  <si>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</si>
  <si>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</si>
  <si>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</si>
  <si>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</si>
  <si>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</si>
  <si>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</si>
  <si>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</si>
  <si>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</si>
  <si>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</si>
  <si>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</si>
  <si>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</si>
  <si>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</si>
  <si>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</si>
  <si>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</si>
  <si>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</si>
  <si>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</si>
  <si>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</si>
  <si>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</si>
  <si>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</si>
  <si>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</si>
  <si>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</si>
  <si>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</si>
  <si>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</si>
  <si>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</si>
  <si>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</si>
  <si>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</si>
  <si>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</si>
  <si>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</si>
  <si>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</si>
  <si>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</si>
  <si>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</si>
  <si>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</si>
  <si>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</si>
  <si>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</si>
  <si>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</si>
  <si>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</si>
  <si>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</si>
  <si>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</si>
  <si>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</si>
  <si>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</si>
  <si>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</si>
  <si>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</si>
  <si>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</si>
  <si>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</si>
  <si>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</si>
  <si>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</si>
  <si>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</si>
  <si>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</si>
  <si>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</si>
  <si>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</si>
  <si>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</si>
  <si>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</si>
  <si>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</si>
  <si>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</si>
  <si>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</si>
  <si>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</si>
  <si>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</si>
  <si>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</si>
  <si>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</si>
  <si>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</si>
  <si>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</si>
  <si>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</si>
  <si>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</si>
  <si>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</si>
  <si>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</si>
  <si>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</si>
  <si>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</si>
  <si>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</si>
  <si>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</si>
  <si>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</si>
  <si>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</si>
  <si>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</si>
  <si>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</si>
  <si>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</si>
  <si>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</si>
  <si>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</si>
  <si>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</si>
  <si>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</si>
  <si>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</si>
  <si>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</si>
  <si>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</si>
  <si>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</si>
  <si>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</si>
  <si>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</si>
  <si>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</si>
  <si>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</si>
  <si>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</si>
  <si>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</si>
  <si>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</si>
  <si>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</si>
  <si>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</si>
  <si>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</si>
  <si>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</si>
  <si>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</si>
  <si>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</si>
  <si>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</si>
  <si>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</si>
  <si>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</si>
  <si>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</si>
  <si>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</si>
  <si>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</si>
  <si>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</si>
  <si>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</si>
  <si>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</si>
  <si>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</si>
  <si>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</si>
  <si>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</si>
  <si>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</si>
  <si>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</si>
  <si>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</si>
  <si>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</si>
  <si>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</si>
  <si>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</si>
  <si>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</si>
  <si>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</si>
  <si>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</si>
  <si>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</si>
  <si>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</si>
  <si>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</si>
  <si>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</si>
  <si>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</si>
  <si>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</si>
  <si>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</si>
  <si>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</si>
  <si>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</si>
  <si>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</si>
  <si>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</si>
  <si>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</si>
  <si>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</si>
  <si>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</si>
  <si>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</si>
  <si>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</si>
  <si>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</si>
  <si>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</si>
  <si>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</si>
  <si>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</si>
  <si>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</si>
  <si>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</si>
  <si>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</si>
  <si>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</si>
  <si>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</si>
  <si>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</si>
  <si>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</si>
  <si>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</si>
  <si>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</si>
  <si>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</si>
  <si>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</si>
  <si>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</si>
  <si>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</si>
  <si>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</si>
  <si>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</si>
  <si>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</si>
  <si>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</si>
  <si>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</si>
  <si>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</si>
  <si>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</si>
  <si>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</si>
  <si>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</si>
  <si>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</si>
  <si>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</si>
  <si>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</si>
  <si>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</si>
  <si>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</si>
  <si>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</si>
  <si>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</si>
  <si>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</si>
  <si>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</si>
  <si>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</si>
  <si>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</si>
  <si>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</si>
  <si>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</si>
  <si>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</si>
  <si>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</si>
  <si>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</si>
  <si>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</si>
  <si>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</si>
  <si>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</si>
  <si>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</si>
  <si>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</si>
  <si>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</si>
  <si>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</si>
  <si>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</si>
  <si>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</si>
  <si>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</si>
  <si>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</si>
  <si>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</si>
  <si>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</si>
  <si>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</si>
  <si>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</si>
  <si>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</si>
  <si>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</si>
  <si>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</si>
  <si>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</si>
  <si>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</si>
  <si>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</si>
  <si>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</si>
  <si>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</si>
  <si>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</si>
  <si>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</si>
  <si>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</si>
  <si>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</si>
  <si>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</si>
  <si>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</si>
  <si>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</si>
  <si>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</si>
  <si>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</si>
  <si>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</si>
  <si>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</si>
  <si>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</si>
  <si>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</si>
  <si>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</si>
  <si>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</si>
  <si>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</si>
  <si>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</si>
  <si>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</si>
  <si>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</si>
  <si>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</si>
  <si>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</si>
  <si>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</si>
  <si>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</si>
  <si>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</si>
  <si>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</si>
  <si>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</si>
  <si>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</si>
  <si>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</si>
  <si>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</si>
  <si>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</si>
  <si>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</si>
  <si>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</si>
  <si>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</si>
  <si>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</si>
  <si>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</si>
  <si>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</si>
  <si>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</si>
  <si>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</si>
  <si>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</si>
  <si>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</si>
  <si>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</si>
  <si>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</si>
  <si>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</si>
  <si>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</si>
  <si>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</si>
  <si>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</si>
  <si>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</si>
  <si>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</si>
  <si>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</si>
  <si>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</si>
  <si>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</si>
  <si>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</si>
  <si>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</si>
  <si>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</si>
  <si>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</si>
  <si>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</si>
  <si>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</si>
  <si>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</si>
  <si>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</si>
  <si>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</si>
  <si>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</si>
  <si>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</si>
  <si>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</si>
  <si>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</si>
  <si>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</si>
  <si>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</si>
  <si>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</si>
  <si>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</si>
  <si>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</si>
  <si>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</si>
  <si>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</si>
  <si>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</si>
  <si>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</si>
  <si>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</si>
  <si>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</si>
  <si>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</si>
  <si>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</si>
  <si>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</si>
  <si>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</si>
  <si>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</si>
  <si>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</si>
  <si>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</si>
  <si>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</si>
  <si>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</si>
  <si>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</si>
  <si>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</si>
  <si>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</si>
  <si>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</si>
  <si>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</si>
  <si>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</si>
  <si>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</si>
  <si>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</si>
  <si>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</si>
  <si>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</si>
  <si>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</si>
  <si>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</si>
  <si>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</si>
  <si>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</si>
  <si>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</si>
  <si>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</si>
  <si>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</si>
  <si>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</si>
  <si>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</si>
  <si>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</si>
  <si>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</si>
  <si>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</si>
  <si>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</si>
  <si>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</si>
  <si>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</si>
  <si>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</si>
  <si>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</si>
  <si>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</si>
  <si>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</si>
  <si>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</si>
  <si>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</si>
  <si>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</si>
  <si>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</si>
  <si>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</si>
  <si>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</si>
  <si>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</si>
  <si>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</si>
  <si>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</si>
  <si>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</si>
  <si>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</si>
  <si>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</si>
  <si>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</si>
  <si>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</si>
  <si>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</si>
  <si>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</si>
  <si>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</si>
  <si>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</si>
  <si>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</si>
  <si>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</si>
  <si>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</si>
  <si>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</si>
  <si>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</si>
  <si>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</si>
  <si>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</si>
  <si>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</si>
  <si>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</si>
  <si>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</si>
  <si>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</si>
  <si>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</si>
  <si>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</si>
  <si>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</si>
  <si>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</si>
  <si>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</si>
  <si>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</si>
  <si>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</si>
  <si>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</si>
  <si>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</si>
  <si>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</si>
  <si>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</si>
  <si>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</si>
  <si>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</si>
  <si>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</si>
  <si>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</si>
  <si>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</si>
  <si>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</si>
  <si>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</si>
  <si>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</si>
  <si>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</si>
  <si>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</si>
  <si>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</si>
  <si>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</si>
  <si>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</si>
  <si>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</si>
  <si>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</si>
  <si>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</si>
  <si>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</si>
  <si>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</si>
  <si>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</si>
  <si>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</si>
  <si>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</si>
  <si>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</si>
  <si>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</si>
  <si>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</si>
  <si>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</si>
  <si>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</si>
  <si>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</si>
  <si>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</si>
  <si>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</si>
  <si>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</si>
  <si>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</si>
  <si>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</si>
  <si>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</si>
  <si>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</si>
  <si>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</si>
  <si>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</si>
  <si>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</si>
  <si>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</si>
  <si>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</si>
  <si>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</si>
  <si>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</si>
  <si>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</si>
  <si>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</si>
  <si>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</si>
  <si>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</si>
  <si>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</si>
  <si>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</si>
  <si>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</si>
  <si>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</si>
  <si>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</si>
  <si>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</si>
  <si>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</si>
  <si>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</si>
  <si>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</si>
  <si>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</si>
  <si>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</si>
  <si>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</si>
  <si>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</si>
  <si>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</si>
  <si>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</si>
  <si>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</si>
  <si>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</si>
  <si>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</si>
  <si>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</si>
  <si>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</si>
  <si>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</si>
  <si>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</si>
  <si>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</si>
  <si>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</si>
  <si>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</si>
  <si>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</si>
  <si>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</si>
  <si>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</si>
  <si>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</si>
  <si>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</si>
  <si>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</si>
  <si>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</si>
  <si>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</si>
  <si>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</si>
  <si>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</si>
  <si>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</si>
  <si>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</si>
  <si>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</si>
  <si>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</si>
  <si>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</si>
  <si>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</si>
  <si>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</si>
  <si>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</si>
  <si>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</si>
  <si>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</si>
  <si>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</si>
  <si>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</si>
  <si>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</si>
  <si>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</si>
  <si>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</si>
  <si>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</si>
  <si>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</si>
  <si>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</si>
  <si>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</si>
  <si>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</si>
  <si>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</si>
  <si>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</si>
  <si>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</si>
  <si>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</si>
  <si>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</si>
  <si>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</si>
  <si>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</si>
  <si>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</si>
  <si>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</si>
  <si>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</si>
  <si>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</si>
  <si>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</si>
  <si>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</si>
  <si>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</si>
  <si>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</si>
  <si>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</si>
  <si>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</si>
  <si>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</si>
  <si>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</si>
  <si>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</si>
  <si>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</si>
  <si>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</si>
  <si>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</si>
  <si>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</si>
  <si>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</si>
  <si>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</si>
  <si>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</si>
  <si>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</si>
  <si>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</si>
  <si>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</si>
  <si>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</si>
  <si>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</si>
  <si>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</si>
  <si>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</si>
  <si>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</si>
  <si>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</si>
  <si>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</si>
  <si>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</si>
  <si>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</si>
  <si>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</si>
  <si>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</si>
  <si>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</si>
  <si>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</si>
  <si>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</si>
  <si>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</si>
  <si>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</si>
  <si>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</si>
  <si>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</si>
  <si>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</si>
  <si>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</si>
  <si>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</si>
  <si>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</si>
  <si>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</si>
  <si>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</si>
  <si>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</si>
  <si>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</si>
  <si>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</si>
  <si>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</si>
  <si>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</si>
  <si>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</si>
  <si>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</si>
  <si>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</si>
  <si>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</si>
  <si>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</si>
  <si>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</si>
  <si>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</si>
  <si>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</si>
  <si>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</si>
  <si>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</si>
  <si>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</si>
  <si>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</si>
  <si>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</si>
  <si>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</si>
  <si>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</si>
  <si>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</si>
  <si>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</si>
  <si>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</si>
  <si>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</si>
  <si>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</si>
  <si>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</si>
  <si>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</si>
  <si>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</si>
  <si>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</si>
  <si>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</si>
  <si>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</si>
  <si>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</si>
  <si>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</si>
  <si>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</si>
  <si>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</si>
  <si>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</si>
  <si>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</si>
  <si>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</si>
  <si>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</si>
  <si>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</si>
  <si>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</si>
  <si>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</si>
  <si>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</si>
  <si>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</si>
  <si>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</si>
  <si>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</si>
  <si>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</si>
  <si>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</si>
  <si>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</si>
  <si>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</si>
  <si>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</si>
  <si>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</si>
  <si>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</si>
  <si>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</si>
  <si>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</si>
  <si>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</si>
  <si>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</si>
  <si>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</si>
  <si>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</si>
  <si>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</si>
  <si>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</si>
  <si>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</si>
  <si>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</si>
  <si>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</si>
  <si>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</si>
  <si>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</si>
  <si>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</si>
  <si>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</si>
  <si>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</si>
  <si>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</si>
  <si>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</si>
  <si>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</si>
  <si>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</si>
  <si>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</si>
  <si>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</si>
  <si>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</si>
  <si>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</si>
  <si>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</si>
  <si>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</si>
  <si>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</si>
  <si>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</si>
  <si>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</si>
  <si>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</si>
  <si>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</si>
  <si>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</si>
  <si>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</si>
  <si>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</si>
  <si>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</si>
  <si>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</si>
  <si>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</si>
  <si>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</si>
  <si>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</si>
  <si>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</si>
  <si>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</si>
  <si>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</si>
  <si>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</si>
  <si>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</si>
  <si>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</si>
  <si>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</si>
  <si>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</si>
  <si>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</si>
  <si>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</si>
  <si>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</si>
  <si>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</si>
  <si>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</si>
  <si>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</si>
  <si>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</si>
  <si>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</si>
  <si>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</si>
  <si>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</si>
  <si>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</si>
  <si>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</si>
  <si>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</si>
  <si>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</si>
  <si>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</si>
  <si>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</si>
  <si>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</si>
  <si>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</si>
  <si>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</si>
  <si>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</si>
  <si>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</si>
  <si>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</si>
  <si>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</si>
  <si>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</si>
  <si>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</si>
  <si>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</si>
  <si>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</si>
  <si>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</si>
  <si>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</si>
  <si>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</si>
  <si>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</si>
  <si>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</si>
  <si>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</si>
  <si>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</si>
  <si>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</si>
  <si>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</si>
  <si>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</si>
  <si>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</si>
  <si>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</si>
  <si>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</si>
  <si>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</si>
  <si>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</si>
  <si>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</si>
  <si>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</si>
  <si>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</si>
  <si>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</si>
  <si>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</si>
  <si>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</si>
  <si>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</si>
  <si>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</si>
  <si>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</si>
  <si>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</si>
  <si>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</si>
  <si>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</si>
  <si>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</si>
  <si>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</si>
  <si>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</si>
  <si>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</si>
  <si>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</si>
  <si>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</si>
  <si>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</si>
  <si>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</si>
  <si>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</si>
  <si>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</si>
  <si>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</si>
  <si>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</si>
  <si>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</si>
  <si>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</si>
  <si>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</si>
  <si>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</si>
  <si>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</si>
  <si>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</si>
  <si>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</si>
  <si>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</si>
  <si>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</si>
  <si>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</si>
  <si>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</si>
  <si>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</si>
  <si>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</si>
  <si>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</si>
  <si>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</si>
  <si>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</si>
  <si>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</si>
  <si>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</si>
  <si>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</si>
  <si>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</si>
  <si>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</si>
  <si>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</si>
  <si>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</si>
  <si>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</si>
  <si>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</si>
  <si>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</si>
  <si>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</si>
  <si>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</si>
  <si>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</si>
  <si>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</si>
  <si>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</si>
  <si>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</si>
  <si>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</si>
  <si>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</si>
  <si>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</si>
  <si>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</si>
  <si>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</si>
  <si>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</si>
  <si>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</si>
  <si>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</si>
  <si>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</si>
  <si>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</si>
  <si>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</si>
  <si>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</si>
  <si>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</si>
  <si>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</si>
  <si>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</si>
  <si>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</si>
  <si>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</si>
  <si>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</si>
  <si>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</si>
  <si>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</si>
  <si>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</si>
  <si>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</si>
  <si>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</si>
  <si>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</si>
  <si>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</si>
  <si>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</si>
  <si>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</si>
  <si>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</si>
  <si>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</si>
  <si>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</si>
  <si>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</si>
  <si>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</si>
  <si>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</si>
  <si>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</si>
  <si>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</si>
  <si>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</si>
  <si>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</si>
  <si>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</si>
  <si>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</si>
  <si>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</si>
  <si>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</si>
  <si>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</si>
  <si>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</si>
  <si>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</si>
  <si>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</si>
  <si>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</si>
  <si>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</si>
  <si>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</si>
  <si>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</si>
  <si>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</si>
  <si>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</si>
  <si>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</si>
  <si>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</si>
  <si>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</si>
  <si>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</si>
  <si>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</si>
  <si>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</si>
  <si>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</si>
  <si>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</si>
  <si>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</si>
  <si>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</si>
  <si>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</si>
  <si>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</si>
  <si>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</si>
  <si>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</si>
  <si>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</si>
  <si>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</si>
  <si>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</si>
  <si>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</si>
  <si>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</si>
  <si>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</si>
  <si>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</si>
  <si>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</si>
  <si>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</si>
  <si>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</si>
  <si>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</si>
  <si>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</si>
  <si>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</si>
  <si>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</si>
  <si>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</si>
  <si>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</si>
  <si>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</si>
  <si>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</si>
  <si>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</si>
  <si>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</si>
  <si>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</si>
  <si>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</si>
  <si>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</si>
  <si>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</si>
  <si>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</si>
  <si>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</si>
  <si>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</si>
  <si>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</si>
  <si>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</si>
  <si>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</si>
  <si>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</si>
  <si>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</si>
  <si>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</si>
  <si>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</si>
  <si>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</si>
  <si>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</si>
  <si>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</si>
  <si>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</si>
  <si>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</si>
  <si>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</si>
  <si>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</si>
  <si>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</si>
  <si>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</si>
  <si>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</si>
  <si>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</si>
  <si>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</si>
  <si>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</si>
  <si>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</si>
  <si>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</si>
  <si>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</si>
  <si>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</si>
  <si>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</si>
  <si>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</si>
  <si>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</si>
  <si>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</si>
  <si>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</si>
  <si>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</si>
  <si>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</si>
  <si>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</si>
  <si>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</si>
  <si>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</si>
  <si>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</si>
  <si>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</si>
  <si>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</si>
  <si>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</si>
  <si>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</si>
  <si>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</si>
  <si>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</si>
  <si>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</si>
  <si>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</si>
  <si>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</si>
  <si>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</si>
  <si>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</si>
  <si>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</si>
  <si>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</si>
  <si>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</si>
  <si>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</si>
  <si>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</si>
  <si>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</si>
  <si>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</si>
  <si>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</si>
  <si>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</si>
  <si>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</si>
  <si>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</si>
  <si>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</si>
  <si>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</si>
  <si>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</si>
  <si>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</si>
  <si>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</si>
  <si>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</si>
  <si>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</si>
  <si>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</si>
  <si>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</si>
  <si>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</si>
  <si>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</si>
  <si>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</si>
  <si>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</si>
  <si>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</si>
  <si>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</si>
  <si>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</si>
  <si>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</si>
  <si>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</si>
  <si>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</si>
  <si>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</si>
  <si>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</si>
  <si>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</si>
  <si>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</si>
  <si>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</si>
  <si>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</si>
  <si>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</si>
  <si>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</si>
  <si>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</si>
  <si>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</si>
  <si>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</si>
  <si>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</si>
  <si>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</si>
  <si>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</si>
  <si>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</si>
  <si>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</si>
  <si>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</si>
  <si>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</si>
  <si>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</si>
  <si>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</si>
  <si>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</si>
  <si>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</si>
  <si>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</si>
  <si>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</si>
  <si>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</si>
  <si>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</si>
  <si>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</si>
  <si>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</si>
  <si>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</si>
  <si>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</si>
  <si>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</si>
  <si>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</si>
  <si>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</si>
  <si>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</si>
  <si>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</si>
  <si>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</si>
  <si>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</si>
  <si>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</si>
  <si>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</si>
  <si>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</si>
  <si>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</si>
  <si>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</si>
  <si>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</si>
  <si>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</si>
  <si>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</si>
  <si>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</si>
  <si>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</si>
  <si>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</si>
  <si>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</si>
  <si>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</si>
  <si>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</si>
  <si>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</si>
  <si>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</si>
  <si>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</si>
  <si>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</si>
  <si>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</si>
  <si>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</si>
  <si>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</si>
  <si>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</si>
  <si>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</si>
  <si>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</si>
  <si>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</si>
  <si>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</si>
  <si>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</si>
  <si>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</si>
  <si>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</si>
  <si>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</si>
  <si>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</si>
  <si>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</si>
  <si>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</si>
  <si>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</si>
  <si>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</si>
  <si>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</si>
  <si>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</si>
  <si>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</si>
  <si>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</si>
  <si>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</si>
  <si>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</si>
  <si>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</si>
  <si>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</si>
  <si>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</si>
  <si>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</si>
  <si>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</si>
  <si>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</si>
  <si>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</si>
  <si>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</si>
  <si>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</si>
  <si>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</si>
  <si>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</si>
  <si>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</si>
  <si>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</si>
  <si>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</si>
  <si>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</si>
  <si>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</si>
  <si>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</si>
  <si>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</si>
  <si>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</si>
  <si>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</si>
  <si>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</si>
  <si>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</si>
  <si>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</si>
  <si>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</si>
  <si>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</si>
  <si>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</si>
  <si>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</si>
  <si>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</si>
  <si>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</si>
  <si>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</si>
  <si>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</si>
  <si>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</si>
  <si>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</si>
  <si>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</si>
  <si>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</si>
  <si>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</si>
  <si>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</si>
  <si>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</si>
  <si>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</si>
  <si>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</si>
  <si>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</si>
  <si>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</si>
  <si>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</si>
  <si>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</si>
  <si>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</si>
  <si>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</si>
  <si>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</si>
  <si>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</si>
  <si>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</si>
  <si>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</si>
  <si>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</si>
  <si>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</si>
  <si>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</si>
  <si>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</si>
  <si>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</si>
  <si>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</si>
  <si>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</si>
  <si>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</si>
  <si>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</si>
  <si>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</si>
  <si>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</si>
  <si>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</si>
  <si>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</si>
  <si>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</si>
  <si>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</si>
  <si>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</si>
  <si>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</si>
  <si>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</si>
  <si>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</si>
  <si>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</si>
  <si>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</si>
  <si>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</si>
  <si>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</si>
  <si>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</si>
  <si>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</si>
  <si>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</si>
  <si>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</si>
  <si>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</si>
  <si>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</si>
  <si>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</si>
  <si>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</si>
  <si>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</si>
  <si>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</si>
  <si>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</si>
  <si>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</si>
  <si>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</si>
  <si>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</si>
  <si>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</si>
  <si>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</si>
  <si>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</si>
  <si>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</si>
  <si>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</si>
  <si>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</si>
  <si>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</si>
  <si>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</si>
  <si>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</si>
  <si>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</si>
  <si>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</si>
  <si>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</si>
  <si>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</si>
  <si>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</si>
  <si>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</si>
  <si>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</si>
  <si>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</si>
  <si>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</si>
  <si>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</si>
  <si>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</si>
  <si>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</si>
  <si>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</si>
  <si>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</si>
  <si>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</si>
  <si>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</si>
  <si>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</si>
  <si>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</si>
  <si>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</si>
  <si>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</si>
  <si>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</si>
  <si>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</si>
  <si>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</si>
  <si>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</si>
  <si>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</si>
  <si>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</si>
  <si>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</si>
  <si>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</si>
  <si>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</si>
  <si>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</si>
  <si>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</si>
  <si>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</si>
  <si>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</si>
  <si>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</si>
  <si>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</si>
  <si>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</si>
  <si>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</si>
  <si>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</si>
  <si>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</si>
  <si>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</si>
  <si>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</si>
  <si>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</si>
  <si>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</si>
  <si>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</si>
  <si>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</si>
  <si>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</si>
  <si>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</si>
  <si>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</si>
  <si>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</si>
  <si>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</si>
  <si>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</si>
  <si>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</si>
  <si>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</si>
  <si>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</si>
  <si>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</si>
  <si>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</si>
  <si>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</si>
  <si>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</si>
  <si>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</si>
  <si>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</si>
  <si>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</si>
  <si>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</si>
  <si>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</si>
  <si>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</si>
  <si>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</si>
  <si>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</si>
  <si>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</si>
  <si>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</si>
  <si>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</si>
  <si>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</si>
  <si>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</si>
  <si>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</si>
  <si>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</si>
  <si>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</si>
  <si>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</si>
  <si>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</si>
  <si>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</si>
  <si>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</si>
  <si>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</si>
  <si>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</si>
  <si>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</si>
  <si>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</si>
  <si>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</si>
  <si>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</si>
  <si>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</si>
  <si>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</si>
  <si>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</si>
  <si>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</si>
  <si>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</si>
  <si>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</si>
  <si>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</si>
  <si>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</si>
  <si>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</si>
  <si>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</si>
  <si>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</si>
  <si>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</si>
  <si>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</si>
  <si>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</si>
  <si>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</si>
  <si>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</si>
  <si>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</si>
  <si>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</si>
  <si>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</si>
  <si>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</si>
  <si>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</si>
  <si>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</si>
  <si>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</si>
  <si>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</si>
  <si>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</si>
  <si>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</si>
  <si>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</si>
  <si>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</si>
  <si>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</si>
  <si>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</si>
  <si>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</si>
  <si>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</si>
  <si>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</si>
  <si>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</si>
  <si>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</si>
  <si>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</si>
  <si>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</si>
  <si>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</si>
  <si>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</si>
  <si>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</si>
  <si>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</si>
  <si>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</si>
  <si>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</si>
  <si>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</si>
  <si>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</si>
  <si>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</si>
  <si>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</si>
  <si>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</si>
  <si>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</si>
  <si>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</si>
  <si>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</si>
  <si>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</si>
  <si>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</si>
  <si>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</si>
  <si>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</si>
  <si>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</si>
  <si>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</si>
  <si>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</si>
  <si>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</si>
  <si>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</si>
  <si>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</si>
  <si>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</si>
  <si>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</si>
  <si>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</si>
  <si>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</si>
  <si>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</si>
  <si>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</si>
  <si>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</si>
  <si>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</si>
  <si>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</si>
  <si>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</si>
  <si>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</si>
  <si>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</si>
  <si>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</si>
  <si>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</si>
  <si>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</si>
  <si>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</si>
  <si>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</si>
  <si>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</si>
  <si>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</si>
  <si>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</si>
  <si>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</si>
  <si>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</si>
  <si>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</si>
  <si>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</si>
  <si>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</si>
  <si>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</si>
  <si>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</si>
  <si>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</si>
  <si>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</si>
  <si>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</si>
  <si>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</si>
  <si>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</si>
  <si>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</si>
  <si>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</si>
  <si>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</si>
  <si>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</si>
  <si>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</si>
  <si>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</si>
  <si>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</si>
  <si>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</si>
  <si>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</si>
  <si>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</si>
  <si>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</si>
  <si>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</si>
  <si>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</si>
  <si>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</si>
  <si>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</si>
  <si>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</si>
  <si>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</si>
  <si>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</si>
  <si>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</si>
  <si>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</si>
  <si>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</si>
  <si>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</si>
  <si>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</si>
  <si>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</si>
  <si>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</si>
  <si>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</si>
  <si>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</si>
  <si>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</si>
  <si>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</si>
  <si>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</si>
  <si>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</si>
  <si>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</si>
  <si>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</si>
  <si>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</si>
  <si>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</si>
  <si>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</si>
  <si>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</si>
  <si>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</si>
  <si>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</si>
  <si>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</si>
  <si>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</si>
  <si>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</si>
  <si>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</si>
  <si>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</si>
  <si>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</si>
  <si>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</si>
  <si>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</si>
  <si>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</si>
  <si>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</si>
  <si>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</si>
  <si>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</si>
  <si>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</si>
  <si>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</si>
  <si>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</si>
  <si>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</si>
  <si>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</si>
  <si>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</si>
  <si>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</si>
  <si>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</si>
  <si>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</si>
  <si>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</si>
  <si>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</si>
  <si>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</si>
  <si>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</si>
  <si>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</si>
  <si>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</si>
  <si>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</si>
  <si>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</si>
  <si>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</si>
  <si>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</si>
  <si>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</si>
  <si>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</si>
  <si>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</si>
  <si>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</si>
  <si>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</si>
  <si>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</si>
  <si>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</si>
  <si>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</si>
  <si>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</si>
  <si>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</si>
  <si>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</si>
  <si>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</si>
  <si>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</si>
  <si>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</si>
  <si>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</si>
  <si>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</si>
  <si>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</si>
  <si>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</si>
  <si>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</si>
  <si>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</si>
  <si>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</si>
  <si>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</si>
  <si>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</si>
  <si>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</si>
  <si>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</si>
  <si>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</si>
  <si>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</si>
  <si>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</si>
  <si>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</si>
  <si>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</si>
  <si>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</si>
  <si>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</si>
  <si>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</si>
  <si>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</si>
  <si>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</si>
  <si>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</si>
  <si>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</si>
  <si>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</si>
  <si>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</si>
  <si>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</si>
  <si>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</si>
  <si>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</si>
  <si>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</si>
  <si>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</si>
  <si>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</si>
  <si>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</si>
  <si>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</si>
  <si>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</si>
  <si>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</si>
  <si>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</si>
  <si>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</si>
  <si>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</si>
  <si>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</si>
  <si>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</si>
  <si>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</si>
  <si>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</si>
  <si>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</si>
  <si>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</si>
  <si>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</si>
  <si>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</si>
  <si>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</si>
  <si>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</si>
  <si>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</si>
  <si>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</si>
  <si>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</si>
  <si>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</si>
  <si>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</si>
  <si>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</si>
  <si>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</si>
  <si>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</si>
  <si>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</si>
  <si>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</si>
  <si>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</si>
  <si>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</si>
  <si>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</si>
  <si>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</si>
  <si>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</si>
  <si>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</si>
  <si>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</si>
  <si>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</si>
  <si>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</si>
  <si>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</si>
  <si>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</si>
  <si>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</si>
  <si>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</si>
  <si>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</si>
  <si>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</si>
  <si>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</si>
  <si>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</si>
  <si>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</si>
  <si>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</si>
  <si>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</si>
  <si>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</si>
  <si>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</si>
  <si>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</si>
  <si>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</si>
  <si>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</si>
  <si>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</si>
  <si>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</si>
  <si>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</si>
  <si>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</si>
  <si>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</si>
  <si>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</si>
  <si>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</si>
  <si>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</si>
  <si>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</si>
  <si>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</si>
  <si>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</si>
  <si>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</si>
  <si>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</si>
  <si>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</si>
  <si>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</si>
  <si>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</si>
  <si>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</si>
  <si>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</si>
  <si>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</si>
  <si>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</si>
  <si>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</si>
  <si>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</si>
  <si>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</si>
  <si>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</si>
  <si>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</si>
  <si>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</si>
  <si>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</si>
  <si>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</si>
  <si>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</si>
  <si>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</si>
  <si>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</si>
  <si>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</si>
  <si>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</si>
  <si>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</si>
  <si>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</si>
  <si>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</si>
  <si>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</si>
  <si>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</si>
  <si>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</si>
  <si>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</si>
  <si>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</si>
  <si>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</si>
  <si>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</si>
  <si>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</si>
  <si>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</si>
  <si>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</si>
  <si>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</si>
  <si>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</si>
  <si>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</si>
  <si>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</si>
  <si>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</si>
  <si>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</si>
  <si>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</si>
  <si>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</si>
  <si>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</si>
  <si>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</si>
  <si>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</si>
  <si>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</si>
  <si>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</si>
  <si>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</si>
  <si>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</si>
  <si>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</si>
  <si>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</si>
  <si>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</si>
  <si>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</si>
  <si>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</si>
  <si>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</si>
  <si>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</si>
  <si>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</si>
  <si>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</si>
  <si>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</si>
  <si>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</si>
  <si>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</si>
  <si>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</si>
  <si>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</si>
  <si>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</si>
  <si>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</si>
  <si>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</si>
  <si>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</si>
  <si>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</si>
  <si>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</si>
  <si>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</si>
  <si>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</si>
  <si>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</si>
  <si>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</si>
  <si>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</si>
  <si>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</si>
  <si>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</si>
  <si>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</si>
  <si>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</si>
  <si>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</si>
  <si>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</si>
  <si>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</si>
  <si>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</si>
  <si>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</si>
  <si>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</si>
  <si>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</si>
  <si>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</si>
  <si>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</si>
  <si>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</si>
  <si>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</si>
  <si>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</si>
  <si>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</si>
  <si>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</si>
  <si>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</si>
  <si>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</si>
  <si>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</si>
  <si>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</si>
  <si>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</si>
  <si>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</si>
  <si>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</si>
  <si>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</si>
  <si>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</si>
  <si>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</si>
  <si>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</si>
  <si>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</si>
  <si>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</si>
  <si>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</si>
  <si>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</si>
  <si>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</si>
  <si>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</si>
  <si>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</si>
  <si>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</si>
  <si>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</si>
  <si>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</si>
  <si>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</si>
  <si>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</si>
  <si>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</si>
  <si>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</si>
  <si>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</si>
  <si>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</si>
  <si>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</si>
  <si>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</si>
  <si>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</si>
  <si>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</si>
  <si>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</si>
  <si>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</si>
  <si>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</si>
  <si>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</si>
  <si>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</si>
  <si>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</si>
  <si>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</si>
  <si>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</si>
  <si>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</si>
  <si>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</si>
  <si>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</si>
  <si>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</si>
  <si>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</si>
  <si>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</si>
  <si>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</si>
  <si>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</si>
  <si>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</si>
  <si>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</si>
  <si>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</si>
  <si>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</si>
  <si>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</si>
  <si>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</si>
  <si>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</si>
  <si>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</si>
  <si>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</si>
  <si>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</si>
  <si>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</si>
  <si>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</si>
  <si>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</si>
  <si>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</si>
  <si>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</si>
  <si>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</si>
  <si>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</si>
  <si>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</si>
  <si>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</si>
  <si>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</si>
  <si>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</si>
  <si>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</si>
  <si>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</si>
  <si>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</si>
  <si>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</si>
  <si>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</si>
  <si>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</si>
  <si>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</si>
  <si>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</si>
  <si>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</si>
  <si>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</si>
  <si>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</si>
  <si>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</si>
  <si>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</si>
  <si>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</si>
  <si>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</si>
  <si>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</si>
  <si>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</si>
  <si>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</si>
  <si>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</si>
  <si>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</si>
  <si>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</si>
  <si>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</si>
  <si>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</si>
  <si>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</si>
  <si>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</si>
  <si>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</si>
  <si>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</si>
  <si>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</si>
  <si>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</si>
  <si>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</si>
  <si>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</si>
  <si>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</si>
  <si>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</si>
  <si>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</si>
  <si>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</si>
  <si>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</si>
  <si>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</si>
  <si>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</si>
  <si>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</si>
  <si>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</si>
  <si>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</si>
  <si>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</si>
  <si>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</si>
  <si>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</si>
  <si>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</si>
  <si>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</si>
  <si>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</si>
  <si>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</si>
  <si>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</si>
  <si>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</si>
  <si>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</si>
  <si>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</si>
  <si>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</si>
  <si>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</si>
  <si>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</si>
  <si>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</si>
  <si>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</si>
  <si>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</si>
  <si>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</si>
  <si>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</si>
  <si>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</si>
  <si>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</si>
  <si>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</si>
  <si>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</si>
  <si>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</si>
  <si>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</si>
  <si>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</si>
  <si>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</si>
  <si>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</si>
  <si>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</si>
  <si>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</si>
  <si>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</si>
  <si>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</si>
  <si>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</si>
  <si>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</si>
  <si>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</si>
  <si>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</si>
  <si>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</si>
  <si>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</si>
  <si>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</si>
  <si>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</si>
  <si>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</si>
  <si>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</si>
  <si>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</si>
  <si>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</si>
  <si>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</si>
  <si>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</si>
  <si>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</si>
  <si>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</si>
  <si>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</si>
  <si>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</si>
  <si>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</si>
  <si>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</si>
  <si>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</si>
  <si>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</si>
  <si>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</si>
  <si>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</si>
  <si>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</si>
  <si>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</si>
  <si>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</si>
  <si>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</si>
  <si>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</si>
  <si>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</si>
  <si>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</si>
  <si>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</si>
  <si>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</si>
  <si>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</si>
  <si>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</si>
  <si>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</si>
  <si>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</si>
  <si>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</si>
  <si>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</si>
  <si>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</si>
  <si>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</si>
  <si>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</si>
  <si>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</si>
  <si>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</si>
  <si>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</si>
  <si>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</si>
  <si>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</si>
  <si>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</si>
  <si>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</si>
  <si>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</si>
  <si>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</si>
  <si>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</si>
  <si>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</si>
  <si>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</si>
  <si>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</si>
  <si>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</si>
  <si>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</si>
  <si>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</si>
  <si>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</si>
  <si>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</si>
  <si>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</si>
  <si>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</si>
  <si>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</si>
  <si>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</si>
  <si>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</si>
  <si>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</si>
  <si>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</si>
  <si>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</si>
  <si>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</si>
  <si>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</si>
  <si>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</si>
  <si>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</si>
  <si>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</si>
  <si>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</si>
  <si>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</si>
  <si>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</si>
  <si>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</si>
  <si>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</si>
  <si>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</si>
  <si>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</si>
  <si>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</si>
  <si>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</si>
  <si>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</si>
  <si>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</si>
  <si>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</si>
  <si>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</si>
  <si>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</si>
  <si>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</si>
  <si>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</si>
  <si>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</si>
  <si>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</si>
  <si>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</si>
  <si>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</si>
  <si>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</si>
  <si>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</si>
  <si>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</si>
  <si>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</si>
  <si>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</si>
  <si>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</si>
  <si>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</si>
  <si>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</si>
  <si>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</si>
  <si>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</si>
  <si>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</si>
  <si>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</si>
  <si>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</si>
  <si>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</si>
  <si>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</si>
  <si>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</si>
  <si>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</si>
  <si>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</si>
  <si>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</si>
  <si>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</si>
  <si>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</si>
  <si>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</si>
  <si>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</si>
  <si>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</si>
  <si>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</si>
  <si>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</si>
  <si>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</si>
  <si>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</si>
  <si>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</si>
  <si>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</si>
  <si>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</si>
  <si>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</si>
  <si>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</si>
  <si>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</si>
  <si>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</si>
  <si>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</si>
  <si>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</si>
  <si>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</si>
  <si>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</si>
  <si>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</si>
  <si>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</si>
  <si>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</si>
  <si>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</si>
  <si>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</si>
  <si>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</si>
  <si>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</si>
  <si>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</si>
  <si>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</si>
  <si>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</si>
  <si>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</si>
  <si>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</si>
  <si>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</si>
  <si>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</si>
  <si>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</si>
  <si>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</si>
  <si>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</si>
  <si>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</si>
  <si>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</si>
  <si>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</si>
  <si>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</si>
  <si>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</si>
  <si>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</si>
  <si>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</si>
  <si>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</si>
  <si>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</si>
  <si>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</si>
  <si>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</si>
  <si>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</si>
  <si>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</si>
  <si>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</si>
  <si>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</si>
  <si>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</si>
  <si>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</si>
  <si>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</si>
  <si>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</si>
  <si>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</si>
  <si>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</si>
  <si>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</si>
  <si>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</si>
  <si>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</si>
  <si>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</si>
  <si>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</si>
  <si>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</si>
  <si>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</si>
  <si>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</si>
  <si>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</si>
  <si>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</si>
  <si>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</si>
  <si>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</si>
  <si>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</si>
  <si>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</si>
  <si>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</si>
  <si>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</si>
  <si>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</si>
  <si>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</si>
  <si>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</si>
  <si>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</si>
  <si>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</si>
  <si>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</si>
  <si>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</si>
  <si>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</si>
  <si>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</si>
  <si>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</si>
  <si>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</si>
  <si>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</si>
  <si>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</si>
  <si>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</si>
  <si>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</si>
  <si>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</si>
  <si>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</si>
  <si>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</si>
  <si>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</si>
  <si>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</si>
  <si>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</si>
  <si>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</si>
  <si>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</si>
  <si>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</si>
  <si>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</si>
  <si>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</si>
  <si>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</si>
  <si>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</si>
  <si>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</si>
  <si>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</si>
  <si>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</si>
  <si>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</si>
  <si>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</si>
  <si>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</si>
  <si>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</si>
  <si>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</si>
  <si>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</si>
  <si>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</si>
  <si>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</si>
  <si>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</si>
  <si>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</si>
  <si>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</si>
  <si>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</si>
  <si>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</si>
  <si>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</si>
  <si>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</si>
  <si>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</si>
  <si>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</si>
  <si>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</si>
  <si>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</si>
  <si>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</si>
  <si>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</si>
  <si>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</si>
  <si>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</si>
  <si>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</si>
  <si>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</si>
  <si>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</si>
  <si>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</si>
  <si>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</si>
  <si>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</si>
  <si>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</si>
  <si>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</si>
  <si>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</si>
  <si>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</si>
  <si>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</si>
  <si>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</si>
  <si>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</si>
  <si>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</si>
  <si>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</si>
  <si>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</si>
  <si>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</si>
  <si>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</si>
  <si>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</si>
  <si>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</si>
  <si>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</si>
  <si>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</si>
  <si>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</si>
  <si>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</si>
  <si>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</si>
  <si>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</si>
  <si>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</si>
  <si>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</si>
  <si>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</si>
  <si>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</si>
  <si>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</si>
  <si>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</si>
  <si>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</si>
  <si>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</si>
  <si>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</si>
  <si>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</si>
  <si>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</si>
  <si>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</si>
  <si>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</si>
  <si>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</si>
  <si>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</si>
  <si>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</si>
  <si>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</si>
  <si>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</si>
  <si>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</si>
  <si>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</si>
  <si>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</si>
  <si>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</si>
  <si>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</si>
  <si>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</si>
  <si>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</si>
  <si>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</si>
  <si>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</si>
  <si>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</si>
  <si>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</si>
  <si>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</si>
  <si>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</si>
  <si>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</si>
  <si>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</si>
  <si>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</si>
  <si>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</si>
  <si>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</si>
  <si>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</si>
  <si>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</si>
  <si>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</si>
  <si>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</si>
  <si>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</si>
  <si>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</si>
  <si>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</si>
  <si>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</si>
  <si>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</si>
  <si>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</si>
  <si>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</si>
  <si>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</si>
  <si>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</si>
  <si>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</si>
  <si>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</si>
  <si>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</si>
  <si>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</si>
  <si>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</si>
  <si>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</si>
  <si>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</si>
  <si>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</si>
  <si>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</si>
  <si>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</si>
  <si>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</si>
  <si>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</si>
  <si>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</si>
  <si>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</si>
  <si>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</si>
  <si>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</si>
  <si>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</si>
  <si>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</si>
  <si>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</si>
  <si>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</si>
  <si>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</si>
  <si>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</si>
  <si>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</si>
  <si>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</si>
  <si>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</si>
  <si>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</si>
  <si>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</si>
  <si>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</si>
  <si>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</si>
  <si>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</si>
  <si>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</si>
  <si>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</si>
  <si>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</si>
  <si>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</si>
  <si>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</si>
  <si>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</si>
  <si>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</si>
  <si>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</si>
  <si>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</si>
  <si>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</si>
  <si>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</si>
  <si>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</si>
  <si>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</si>
  <si>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</si>
  <si>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</si>
  <si>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</si>
  <si>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</si>
  <si>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</si>
  <si>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</si>
  <si>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</si>
  <si>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</si>
  <si>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</si>
  <si>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</si>
  <si>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</si>
  <si>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</si>
  <si>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</si>
  <si>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</si>
  <si>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</si>
  <si>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</si>
  <si>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2410 SVEUČILIŠTE U SPLITU - PRIRODOSLOVNO - MATEMATIČKI FAKULTET</t>
  </si>
  <si>
    <t>SRĐANA FERIĆ</t>
  </si>
  <si>
    <t>021/619-206</t>
  </si>
  <si>
    <t>sferic@pmfst.hr</t>
  </si>
  <si>
    <t>HRVATSKA ZAKLADA ZA ZNANOST (52209)</t>
  </si>
  <si>
    <t>SVEUČILIŠTE U SPLITU (2469)</t>
  </si>
  <si>
    <t>SMEQA</t>
  </si>
  <si>
    <t>SPLIT, 07.12.2023.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</si>
</sst>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5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10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9" t="s">
        <v>4821</v>
      </c>
      <c r="D1" s="380"/>
      <c r="E1" s="380"/>
      <c r="F1" s="380"/>
      <c r="G1" s="38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2" t="s">
        <v>4828</v>
      </c>
      <c r="D2" s="383"/>
      <c r="E2" s="383"/>
      <c r="F2" s="383"/>
      <c r="G2" s="38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2" t="s">
        <v>4822</v>
      </c>
      <c r="D3" s="383"/>
      <c r="E3" s="383"/>
      <c r="F3" s="383"/>
      <c r="G3" s="384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2" t="s">
        <v>4823</v>
      </c>
      <c r="D4" s="383"/>
      <c r="E4" s="383"/>
      <c r="F4" s="383"/>
      <c r="G4" s="384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2" t="s">
        <v>4824</v>
      </c>
      <c r="D5" s="383"/>
      <c r="E5" s="383"/>
      <c r="F5" s="383"/>
      <c r="G5" s="384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5" t="s">
        <v>4049</v>
      </c>
      <c r="C7" s="375"/>
      <c r="D7" s="375"/>
      <c r="E7" s="376"/>
      <c r="F7" s="376"/>
      <c r="G7" s="376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5" t="s">
        <v>3</v>
      </c>
      <c r="C9" s="375"/>
      <c r="D9" s="375"/>
      <c r="E9" s="376"/>
      <c r="F9" s="376"/>
      <c r="G9" s="376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7" t="s">
        <v>3879</v>
      </c>
      <c r="C11" s="377"/>
      <c r="D11" s="377"/>
      <c r="E11" s="378"/>
      <c r="F11" s="378"/>
      <c r="G11" s="378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5554528</v>
      </c>
      <c r="D14" s="61">
        <f>SUM(D15:D16)</f>
        <v>5956655</v>
      </c>
      <c r="E14" s="61">
        <f>SUM(E15:E16)</f>
        <v>6156537</v>
      </c>
      <c r="F14" s="61">
        <f>+F15+F16</f>
        <v>5772891</v>
      </c>
      <c r="G14" s="61">
        <f>+G15+G16</f>
        <v>5648512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2">
        <v>5554528</v>
      </c>
      <c r="D15" s="372">
        <v>5956655</v>
      </c>
      <c r="E15" s="64">
        <f>'A.1 PRIHODI I RASHODI EK'!F11</f>
        <v>6156537</v>
      </c>
      <c r="F15" s="64">
        <f>'A.1 PRIHODI I RASHODI EK'!G11</f>
        <v>5772891</v>
      </c>
      <c r="G15" s="64">
        <f>'A.1 PRIHODI I RASHODI EK'!H11</f>
        <v>5648512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2">
        <v>0</v>
      </c>
      <c r="D16" s="372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5298851</v>
      </c>
      <c r="D17" s="68">
        <f>SUM(D18:D19)</f>
        <v>5880313</v>
      </c>
      <c r="E17" s="68">
        <f>SUM(E18:E19)</f>
        <v>6180058</v>
      </c>
      <c r="F17" s="68">
        <f>+F18+F19</f>
        <v>5910172</v>
      </c>
      <c r="G17" s="68">
        <f>+G18+G19</f>
        <v>5760182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v>5176983</v>
      </c>
      <c r="D18" s="369">
        <v>5640169</v>
      </c>
      <c r="E18" s="69">
        <f>'A.1 PRIHODI I RASHODI EK'!F27</f>
        <v>6074883</v>
      </c>
      <c r="F18" s="69">
        <f>'A.1 PRIHODI I RASHODI EK'!G27</f>
        <v>5840153</v>
      </c>
      <c r="G18" s="69">
        <f>'A.1 PRIHODI I RASHODI EK'!H27</f>
        <v>5692852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v>121868</v>
      </c>
      <c r="D19" s="369">
        <v>240144</v>
      </c>
      <c r="E19" s="69">
        <f>'A.1 PRIHODI I RASHODI EK'!F35</f>
        <v>105175</v>
      </c>
      <c r="F19" s="69">
        <f>'A.1 PRIHODI I RASHODI EK'!G35</f>
        <v>70019</v>
      </c>
      <c r="G19" s="69">
        <f>'A.1 PRIHODI I RASHODI EK'!H35</f>
        <v>67330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255677</v>
      </c>
      <c r="D20" s="61">
        <f>+D14-D17</f>
        <v>76342</v>
      </c>
      <c r="E20" s="61">
        <f>+E14-E17</f>
        <v>-23521</v>
      </c>
      <c r="F20" s="61">
        <f>+F14-F17</f>
        <v>-137281</v>
      </c>
      <c r="G20" s="61">
        <f>+G14-G17</f>
        <v>-111670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3"/>
      <c r="C21" s="373"/>
      <c r="D21" s="373"/>
      <c r="E21" s="374"/>
      <c r="F21" s="374"/>
      <c r="G21" s="374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5" t="s">
        <v>3881</v>
      </c>
      <c r="C22" s="375"/>
      <c r="D22" s="375"/>
      <c r="E22" s="376"/>
      <c r="F22" s="376"/>
      <c r="G22" s="376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2">
        <v>0</v>
      </c>
      <c r="D25" s="372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2">
        <v>0</v>
      </c>
      <c r="D26" s="372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9">
        <v>1089932</v>
      </c>
      <c r="D28" s="369">
        <v>515550</v>
      </c>
      <c r="E28" s="69">
        <f>+'Unos prijenosa'!D5</f>
        <v>505110</v>
      </c>
      <c r="F28" s="69">
        <f>+'Unos prijenosa'!D13</f>
        <v>481589</v>
      </c>
      <c r="G28" s="69">
        <f>+'Unos prijenosa'!D21</f>
        <v>344308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0">
        <v>-1345609</v>
      </c>
      <c r="D29" s="370">
        <v>-591892</v>
      </c>
      <c r="E29" s="72">
        <f>+'Unos prijenosa'!D7</f>
        <v>-481589</v>
      </c>
      <c r="F29" s="72">
        <f>+'Unos prijenosa'!D15</f>
        <v>-344308</v>
      </c>
      <c r="G29" s="73">
        <f>+'Unos prijenosa'!D23</f>
        <v>-232638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-255677</v>
      </c>
      <c r="D30" s="68">
        <f>+D27+D28+D29</f>
        <v>-76342</v>
      </c>
      <c r="E30" s="68">
        <f>+E27+E28+E29</f>
        <v>23521</v>
      </c>
      <c r="F30" s="68">
        <f t="shared" ref="F30:G30" si="3">+F27+F28+F29</f>
        <v>137281</v>
      </c>
      <c r="G30" s="68">
        <f t="shared" si="3"/>
        <v>111670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3"/>
      <c r="C31" s="373"/>
      <c r="D31" s="373"/>
      <c r="E31" s="374"/>
      <c r="F31" s="374"/>
      <c r="G31" s="374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5" sqref="G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5" t="s">
        <v>4040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4666359</v>
      </c>
      <c r="H3" s="224">
        <v>4689332</v>
      </c>
      <c r="I3" s="224">
        <v>4712420</v>
      </c>
      <c r="J3" s="49"/>
      <c r="K3" t="str">
        <f>IF(E3="","",'OPĆI DIO'!$C$1)</f>
        <v>2410 SVEUČILIŠTE U SPLITU - PRIRODOSLOVNO - MATEMATIČKI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518259</v>
      </c>
      <c r="H4" s="224">
        <v>518259</v>
      </c>
      <c r="I4" s="224">
        <v>518259</v>
      </c>
      <c r="J4" s="49"/>
      <c r="K4" s="246" t="str">
        <f>IF(E4="","",'OPĆI DIO'!$C$1)</f>
        <v>2410 SVEUČILIŠTE U SPLITU - PRIRODOSLOVNO - MATEMATIČKI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11500</v>
      </c>
      <c r="H5" s="224">
        <v>11500</v>
      </c>
      <c r="I5" s="224">
        <v>11500</v>
      </c>
      <c r="J5" s="49"/>
      <c r="K5" s="246" t="str">
        <f>IF(E5="","",'OPĆI DIO'!$C$1)</f>
        <v>2410 SVEUČILIŠTE U SPLITU - PRIRODOSLOVNO - MATEMATIČKI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6614</v>
      </c>
      <c r="F6" s="86" t="str">
        <f t="shared" si="5"/>
        <v>Prihodi od prodanih proizvoda i robe</v>
      </c>
      <c r="G6" s="224">
        <v>1055</v>
      </c>
      <c r="H6" s="224">
        <v>1055</v>
      </c>
      <c r="I6" s="224">
        <v>1055</v>
      </c>
      <c r="J6" s="49"/>
      <c r="K6" s="246" t="str">
        <f>IF(E6="","",'OPĆI DIO'!$C$1)</f>
        <v>2410 SVEUČILIŠTE U SPLITU - PRIRODOSLOVNO - MATEMATIČKI FAKULTET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224">
        <v>38748</v>
      </c>
      <c r="H7" s="224">
        <v>38748</v>
      </c>
      <c r="I7" s="224">
        <v>38748</v>
      </c>
      <c r="J7" s="49"/>
      <c r="K7" s="246" t="str">
        <f>IF(E7="","",'OPĆI DIO'!$C$1)</f>
        <v>2410 SVEUČILIŠTE U SPLITU - PRIRODOSLOVNO - MATEMATIČKI FAKULTET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65264</v>
      </c>
      <c r="F8" s="86" t="str">
        <f t="shared" si="5"/>
        <v>Sufinanciranje cijene usluge, participacije i slično</v>
      </c>
      <c r="G8" s="224">
        <v>330000</v>
      </c>
      <c r="H8" s="224">
        <v>330000</v>
      </c>
      <c r="I8" s="224">
        <v>330000</v>
      </c>
      <c r="J8" s="49"/>
      <c r="K8" s="246" t="str">
        <f>IF(E8="","",'OPĆI DIO'!$C$1)</f>
        <v>2410 SVEUČILIŠTE U SPLITU - PRIRODOSLOVNO - MATEMATIČKI FAKULTET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51</v>
      </c>
      <c r="D9" s="38" t="str">
        <f t="shared" si="4"/>
        <v xml:space="preserve">Pomoći EU </v>
      </c>
      <c r="E9" s="322">
        <v>632311700</v>
      </c>
      <c r="F9" s="86" t="str">
        <f t="shared" si="5"/>
        <v>Tekuće pomoći od institucija i tijela EU - ostalo</v>
      </c>
      <c r="G9" s="224">
        <v>132000</v>
      </c>
      <c r="H9" s="224">
        <v>28000</v>
      </c>
      <c r="I9" s="224">
        <v>0</v>
      </c>
      <c r="J9" s="49"/>
      <c r="K9" s="246" t="str">
        <f>IF(E9="","",'OPĆI DIO'!$C$1)</f>
        <v>2410 SVEUČILIŠTE U SPLITU - PRIRODOSLOVNO - MATEMATIČKI FAKULTET</v>
      </c>
      <c r="L9" s="40" t="str">
        <f t="shared" si="6"/>
        <v>63</v>
      </c>
      <c r="M9" s="40" t="str">
        <f t="shared" si="7"/>
        <v>632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146286</v>
      </c>
      <c r="H10" s="224">
        <v>51449</v>
      </c>
      <c r="I10" s="224">
        <v>2575</v>
      </c>
      <c r="J10" s="49" t="s">
        <v>4825</v>
      </c>
      <c r="K10" s="246" t="str">
        <f>IF(E10="","",'OPĆI DIO'!$C$1)</f>
        <v>2410 SVEUČILIŠTE U SPLITU - PRIRODOSLOVNO - MATEMATIČKI FAKULTET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6391</v>
      </c>
      <c r="F11" s="86" t="str">
        <f t="shared" si="5"/>
        <v>Tekući prijenosi između proračunskih korisnika istog proračuna</v>
      </c>
      <c r="G11" s="224">
        <v>48000</v>
      </c>
      <c r="H11" s="224">
        <v>28000</v>
      </c>
      <c r="I11" s="224">
        <v>0</v>
      </c>
      <c r="J11" s="49" t="s">
        <v>4825</v>
      </c>
      <c r="K11" s="246" t="str">
        <f>IF(E11="","",'OPĆI DIO'!$C$1)</f>
        <v>2410 SVEUČILIŠTE U SPLITU - PRIRODOSLOVNO - MATEMATIČKI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6391</v>
      </c>
      <c r="F12" s="86" t="str">
        <f t="shared" si="5"/>
        <v>Tekući prijenosi između proračunskih korisnika istog proračuna</v>
      </c>
      <c r="G12" s="224">
        <v>22155</v>
      </c>
      <c r="H12" s="224">
        <v>22155</v>
      </c>
      <c r="I12" s="224">
        <v>22155</v>
      </c>
      <c r="J12" s="49" t="s">
        <v>4826</v>
      </c>
      <c r="K12" s="246" t="str">
        <f>IF(E12="","",'OPĆI DIO'!$C$1)</f>
        <v>2410 SVEUČILIŠTE U SPLITU - PRIRODOSLOVNO - MATEMATIČKI FAKULTET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4">
        <v>6393</v>
      </c>
      <c r="F13" s="86" t="str">
        <f t="shared" si="5"/>
        <v>Tekući prijenosi između proračunskih korisnika istog proračuna temeljem prijenosa EU sredstava</v>
      </c>
      <c r="G13" s="224">
        <v>53175</v>
      </c>
      <c r="H13" s="224">
        <v>51093</v>
      </c>
      <c r="I13" s="224">
        <v>8300</v>
      </c>
      <c r="J13" s="49" t="s">
        <v>4826</v>
      </c>
      <c r="K13" s="246" t="str">
        <f>IF(E13="","",'OPĆI DIO'!$C$1)</f>
        <v>2410 SVEUČILIŠTE U SPLITU - PRIRODOSLOVNO - MATEMATIČKI FAKULTET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52</v>
      </c>
      <c r="D14" s="38" t="str">
        <f t="shared" si="4"/>
        <v xml:space="preserve">Ostale pomoći i darovnice </v>
      </c>
      <c r="E14" s="49">
        <v>632112000</v>
      </c>
      <c r="F14" s="86" t="str">
        <f t="shared" si="5"/>
        <v>Tekuće pomoći od međunarodnih organizacija</v>
      </c>
      <c r="G14" s="224">
        <v>186000</v>
      </c>
      <c r="H14" s="224">
        <v>0</v>
      </c>
      <c r="I14" s="224">
        <v>0</v>
      </c>
      <c r="J14" s="49"/>
      <c r="K14" s="246" t="str">
        <f>IF(E14="","",'OPĆI DIO'!$C$1)</f>
        <v>2410 SVEUČILIŠTE U SPLITU - PRIRODOSLOVNO - MATEMATIČKI FAKULTET</v>
      </c>
      <c r="L14" s="40" t="str">
        <f t="shared" si="6"/>
        <v>63</v>
      </c>
      <c r="M14" s="40" t="str">
        <f t="shared" si="7"/>
        <v>632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61</v>
      </c>
      <c r="D15" s="38" t="str">
        <f t="shared" si="4"/>
        <v xml:space="preserve">Donacije </v>
      </c>
      <c r="E15" s="322">
        <v>663130000</v>
      </c>
      <c r="F15" s="86" t="str">
        <f t="shared" si="5"/>
        <v>Tekuće donacije od trgovačkih društava</v>
      </c>
      <c r="G15" s="224">
        <v>3000</v>
      </c>
      <c r="H15" s="224">
        <v>3300</v>
      </c>
      <c r="I15" s="224">
        <v>3500</v>
      </c>
      <c r="J15" s="49"/>
      <c r="K15" s="246" t="str">
        <f>IF(E15="","",'OPĆI DIO'!$C$1)</f>
        <v>2410 SVEUČILIŠTE U SPLITU - PRIRODOSLOVNO - MATEMATIČKI FAKULTET</v>
      </c>
      <c r="L15" s="40" t="str">
        <f t="shared" si="6"/>
        <v>66</v>
      </c>
      <c r="M15" s="40" t="str">
        <f t="shared" si="7"/>
        <v>663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abSelected="1" zoomScale="90" zoomScaleNormal="90" workbookViewId="0">
      <pane ySplit="2" topLeftCell="A3" activePane="bottomLeft" state="frozen"/>
      <selection pane="bottomLeft" activeCell="K3" sqref="K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6" t="s">
        <v>4041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62</v>
      </c>
      <c r="H3" s="45" t="str">
        <f>IFERROR(VLOOKUP(G3,$AC$6:$AD$344,2,FALSE),"")</f>
        <v>REDOVNA DJELATNOST SVEUČILIŠTA U SPLITU</v>
      </c>
      <c r="I3" s="45" t="str">
        <f>IFERROR(VLOOKUP(G3,$AC$6:$AG$344,3,FALSE),"")</f>
        <v>0942</v>
      </c>
      <c r="J3" s="224">
        <v>3886432</v>
      </c>
      <c r="K3" s="224">
        <v>3878583</v>
      </c>
      <c r="L3" s="224">
        <v>3897023</v>
      </c>
      <c r="M3" s="49"/>
      <c r="N3" s="246" t="str">
        <f>IF(C3="","",'OPĆI DIO'!$C$1)</f>
        <v>2410 SVEUČILIŠTE U SPLITU - PRIRODOSLOVNO - MATEMATIČKI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8" t="s">
        <v>62</v>
      </c>
      <c r="H4" s="45" t="str">
        <f t="shared" ref="H4:H67" si="3">IFERROR(VLOOKUP(G4,$AC$6:$AD$344,2,FALSE),"")</f>
        <v>REDOVNA DJELATNOST SVEUČILIŠTA U SPLITU</v>
      </c>
      <c r="I4" s="45" t="str">
        <f t="shared" ref="I4:I67" si="4">IFERROR(VLOOKUP(G4,$AC$6:$AG$344,3,FALSE),"")</f>
        <v>0942</v>
      </c>
      <c r="J4" s="224">
        <v>2794</v>
      </c>
      <c r="K4" s="224">
        <v>2303</v>
      </c>
      <c r="L4" s="224">
        <v>2315</v>
      </c>
      <c r="M4" s="49"/>
      <c r="N4" s="246" t="str">
        <f>IF(C4="","",'OPĆI DIO'!$C$1)</f>
        <v>2410 SVEUČILIŠTE U SPLITU - PRIRODOSLOVNO - MATEMATIČKI FAKULTET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28" t="s">
        <v>62</v>
      </c>
      <c r="H5" s="45" t="str">
        <f t="shared" si="3"/>
        <v>REDOVNA DJELATNOST SVEUČILIŠTA U SPLITU</v>
      </c>
      <c r="I5" s="45" t="str">
        <f t="shared" si="4"/>
        <v>0942</v>
      </c>
      <c r="J5" s="224">
        <v>96792</v>
      </c>
      <c r="K5" s="224">
        <v>105887</v>
      </c>
      <c r="L5" s="224">
        <v>106416</v>
      </c>
      <c r="M5" s="49"/>
      <c r="N5" s="246" t="str">
        <f>IF(C5="","",'OPĆI DIO'!$C$1)</f>
        <v>2410 SVEUČILIŠTE U SPLITU - PRIRODOSLOVNO - MATEMATIČKI FAKULTET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328" t="s">
        <v>62</v>
      </c>
      <c r="H6" s="45" t="str">
        <f t="shared" si="3"/>
        <v>REDOVNA DJELATNOST SVEUČILIŠTA U SPLITU</v>
      </c>
      <c r="I6" s="45" t="str">
        <f t="shared" si="4"/>
        <v>0942</v>
      </c>
      <c r="J6" s="224">
        <v>622383</v>
      </c>
      <c r="K6" s="224">
        <v>640354</v>
      </c>
      <c r="L6" s="224">
        <v>644149</v>
      </c>
      <c r="M6" s="49"/>
      <c r="N6" s="246" t="str">
        <f>IF(C6="","",'OPĆI DIO'!$C$1)</f>
        <v>2410 SVEUČILIŠTE U SPLITU - PRIRODOSLOVNO - MATEMATIČKI FAKULTET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62</v>
      </c>
      <c r="H7" s="45" t="str">
        <f t="shared" si="3"/>
        <v>REDOVNA DJELATNOST SVEUČILIŠTA U SPLITU</v>
      </c>
      <c r="I7" s="45" t="str">
        <f t="shared" si="4"/>
        <v>0942</v>
      </c>
      <c r="J7" s="224">
        <v>40297</v>
      </c>
      <c r="K7" s="224">
        <v>45677</v>
      </c>
      <c r="L7" s="224">
        <v>45906</v>
      </c>
      <c r="M7" s="49"/>
      <c r="N7" s="246" t="str">
        <f>IF(C7="","",'OPĆI DIO'!$C$1)</f>
        <v>2410 SVEUČILIŠTE U SPLITU - PRIRODOSLOVNO - MATEMATIČKI FAKULTET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28" t="s">
        <v>62</v>
      </c>
      <c r="H8" s="45" t="str">
        <f t="shared" si="3"/>
        <v>REDOVNA DJELATNOST SVEUČILIŠTA U SPLITU</v>
      </c>
      <c r="I8" s="45" t="str">
        <f t="shared" si="4"/>
        <v>0942</v>
      </c>
      <c r="J8" s="224">
        <v>12994</v>
      </c>
      <c r="K8" s="224">
        <v>12005</v>
      </c>
      <c r="L8" s="224">
        <v>12065</v>
      </c>
      <c r="M8" s="49"/>
      <c r="N8" s="246" t="str">
        <f>IF(C8="","",'OPĆI DIO'!$C$1)</f>
        <v>2410 SVEUČILIŠTE U SPLITU - PRIRODOSLOVNO - MATEMATIČKI FAKULTET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328" t="s">
        <v>62</v>
      </c>
      <c r="H9" s="45" t="str">
        <f t="shared" si="3"/>
        <v>REDOVNA DJELATNOST SVEUČILIŠTA U SPLITU</v>
      </c>
      <c r="I9" s="45" t="str">
        <f t="shared" si="4"/>
        <v>0942</v>
      </c>
      <c r="J9" s="224">
        <v>4667</v>
      </c>
      <c r="K9" s="224">
        <v>4523</v>
      </c>
      <c r="L9" s="224">
        <v>4546</v>
      </c>
      <c r="M9" s="49"/>
      <c r="N9" s="246" t="str">
        <f>IF(C9="","",'OPĆI DIO'!$C$1)</f>
        <v>2410 SVEUČILIŠTE U SPLITU - PRIRODOSLOVNO - MATEMATIČKI FAKULTET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3237</v>
      </c>
      <c r="F10" s="45" t="str">
        <f t="shared" si="2"/>
        <v>Intelektualne i osobne usluge</v>
      </c>
      <c r="G10" s="328" t="s">
        <v>667</v>
      </c>
      <c r="H10" s="45" t="str">
        <f t="shared" si="3"/>
        <v>PROGRAMI VJEŽBAONICA VISOKIH UČILIŠTA</v>
      </c>
      <c r="I10" s="45" t="str">
        <f t="shared" si="4"/>
        <v>0942</v>
      </c>
      <c r="J10" s="224">
        <v>11500</v>
      </c>
      <c r="K10" s="224">
        <v>11500</v>
      </c>
      <c r="L10" s="224">
        <v>11500</v>
      </c>
      <c r="M10" s="49"/>
      <c r="N10" s="246" t="str">
        <f>IF(C10="","",'OPĆI DIO'!$C$1)</f>
        <v>2410 SVEUČILIŠTE U SPLITU - PRIRODOSLOVNO - MATEMATIČKI FAKULTET</v>
      </c>
      <c r="O10" s="40" t="str">
        <f t="shared" si="5"/>
        <v>323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3111</v>
      </c>
      <c r="F11" s="45" t="str">
        <f t="shared" si="2"/>
        <v>Plaće za redovan rad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47000</v>
      </c>
      <c r="K11" s="224">
        <v>47000</v>
      </c>
      <c r="L11" s="224">
        <v>47000</v>
      </c>
      <c r="M11" s="49"/>
      <c r="N11" s="246" t="str">
        <f>IF(C11="","",'OPĆI DIO'!$C$1)</f>
        <v>2410 SVEUČILIŠTE U SPLITU - PRIRODOSLOVNO - MATEMATIČKI FAKULTET</v>
      </c>
      <c r="O11" s="40" t="str">
        <f t="shared" si="5"/>
        <v>311</v>
      </c>
      <c r="P11" s="40" t="str">
        <f t="shared" si="6"/>
        <v>31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3132</v>
      </c>
      <c r="F12" s="45" t="str">
        <f t="shared" si="2"/>
        <v>Doprinosi za obvezno zdravstveno osiguranje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7755</v>
      </c>
      <c r="K12" s="224">
        <v>7755</v>
      </c>
      <c r="L12" s="224">
        <v>7755</v>
      </c>
      <c r="M12" s="49"/>
      <c r="N12" s="246" t="str">
        <f>IF(C12="","",'OPĆI DIO'!$C$1)</f>
        <v>2410 SVEUČILIŠTE U SPLITU - PRIRODOSLOVNO - MATEMATIČKI FAKULTET</v>
      </c>
      <c r="O12" s="40" t="str">
        <f t="shared" si="5"/>
        <v>313</v>
      </c>
      <c r="P12" s="40" t="str">
        <f t="shared" si="6"/>
        <v>31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3211</v>
      </c>
      <c r="F13" s="45" t="str">
        <f t="shared" si="2"/>
        <v>Službena putovanja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75590</v>
      </c>
      <c r="K13" s="224">
        <v>75590</v>
      </c>
      <c r="L13" s="224">
        <v>75590</v>
      </c>
      <c r="M13" s="49"/>
      <c r="N13" s="246" t="str">
        <f>IF(C13="","",'OPĆI DIO'!$C$1)</f>
        <v>2410 SVEUČILIŠTE U SPLITU - PRIRODOSLOVNO - MATEMATIČKI FAKULTET</v>
      </c>
      <c r="O13" s="40" t="str">
        <f t="shared" si="5"/>
        <v>321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3213</v>
      </c>
      <c r="F14" s="45" t="str">
        <f t="shared" si="2"/>
        <v>Stručno usavršavanje zaposlenika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16425</v>
      </c>
      <c r="K14" s="224">
        <v>16425</v>
      </c>
      <c r="L14" s="224">
        <v>16425</v>
      </c>
      <c r="M14" s="49"/>
      <c r="N14" s="246" t="str">
        <f>IF(C14="","",'OPĆI DIO'!$C$1)</f>
        <v>2410 SVEUČILIŠTE U SPLITU - PRIRODOSLOVNO - MATEMATIČKI FAKULTET</v>
      </c>
      <c r="O14" s="40" t="str">
        <f t="shared" si="5"/>
        <v>321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3221</v>
      </c>
      <c r="F15" s="45" t="str">
        <f t="shared" si="2"/>
        <v>Uredski materijal i ostali materijalni rashodi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31600</v>
      </c>
      <c r="K15" s="224">
        <v>31600</v>
      </c>
      <c r="L15" s="224">
        <v>31600</v>
      </c>
      <c r="M15" s="49"/>
      <c r="N15" s="246" t="str">
        <f>IF(C15="","",'OPĆI DIO'!$C$1)</f>
        <v>2410 SVEUČILIŠTE U SPLITU - PRIRODOSLOVNO - MATEMATIČKI FAKULTET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3223</v>
      </c>
      <c r="F16" s="45" t="str">
        <f t="shared" si="2"/>
        <v>Energija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125000</v>
      </c>
      <c r="K16" s="224">
        <v>125000</v>
      </c>
      <c r="L16" s="224">
        <v>125000</v>
      </c>
      <c r="M16" s="49"/>
      <c r="N16" s="246" t="str">
        <f>IF(C16="","",'OPĆI DIO'!$C$1)</f>
        <v>2410 SVEUČILIŠTE U SPLITU - PRIRODOSLOVNO - MATEMATIČKI FAKULTET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3224</v>
      </c>
      <c r="F17" s="45" t="str">
        <f t="shared" si="2"/>
        <v>Materijal i dijelovi za tekuće i investicijsko održavanje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9917</v>
      </c>
      <c r="K17" s="224">
        <v>9917</v>
      </c>
      <c r="L17" s="224">
        <v>9917</v>
      </c>
      <c r="M17" s="49"/>
      <c r="N17" s="246" t="str">
        <f>IF(C17="","",'OPĆI DIO'!$C$1)</f>
        <v>2410 SVEUČILIŠTE U SPLITU - PRIRODOSLOVNO - MATEMATIČKI FAKULTET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3225</v>
      </c>
      <c r="F18" s="45" t="str">
        <f t="shared" si="2"/>
        <v>Sitni inventar i auto gume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3500</v>
      </c>
      <c r="K18" s="224">
        <v>3500</v>
      </c>
      <c r="L18" s="224">
        <v>3500</v>
      </c>
      <c r="M18" s="49"/>
      <c r="N18" s="246" t="str">
        <f>IF(C18="","",'OPĆI DIO'!$C$1)</f>
        <v>2410 SVEUČILIŠTE U SPLITU - PRIRODOSLOVNO - MATEMATIČKI FAKULTET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3227</v>
      </c>
      <c r="F19" s="45" t="str">
        <f t="shared" si="2"/>
        <v>Službena, radna i zaštitna odjeća i obuća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5849</v>
      </c>
      <c r="K19" s="224">
        <v>5849</v>
      </c>
      <c r="L19" s="224">
        <v>5849</v>
      </c>
      <c r="M19" s="49"/>
      <c r="N19" s="246" t="str">
        <f>IF(C19="","",'OPĆI DIO'!$C$1)</f>
        <v>2410 SVEUČILIŠTE U SPLITU - PRIRODOSLOVNO - MATEMATIČKI FAKULTET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3231</v>
      </c>
      <c r="F20" s="45" t="str">
        <f t="shared" si="2"/>
        <v>Usluge telefona, pošte i prijevoza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9162</v>
      </c>
      <c r="K20" s="224">
        <v>9162</v>
      </c>
      <c r="L20" s="224">
        <v>9162</v>
      </c>
      <c r="M20" s="49"/>
      <c r="N20" s="246" t="str">
        <f>IF(C20="","",'OPĆI DIO'!$C$1)</f>
        <v>2410 SVEUČILIŠTE U SPLITU - PRIRODOSLOVNO - MATEMATIČKI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3232</v>
      </c>
      <c r="F21" s="45" t="str">
        <f t="shared" si="2"/>
        <v>Usluge tekućeg i investicijskog održavanja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22862</v>
      </c>
      <c r="K21" s="224">
        <v>22862</v>
      </c>
      <c r="L21" s="224">
        <v>22862</v>
      </c>
      <c r="M21" s="49"/>
      <c r="N21" s="246" t="str">
        <f>IF(C21="","",'OPĆI DIO'!$C$1)</f>
        <v>2410 SVEUČILIŠTE U SPLITU - PRIRODOSLOVNO - MATEMATIČKI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3233</v>
      </c>
      <c r="F22" s="45" t="str">
        <f t="shared" si="2"/>
        <v>Usluge promidžbe i informiranja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5500</v>
      </c>
      <c r="K22" s="224">
        <v>5500</v>
      </c>
      <c r="L22" s="224">
        <v>5500</v>
      </c>
      <c r="M22" s="49"/>
      <c r="N22" s="246" t="str">
        <f>IF(C22="","",'OPĆI DIO'!$C$1)</f>
        <v>2410 SVEUČILIŠTE U SPLITU - PRIRODOSLOVNO - MATEMATIČKI FAKULTET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3234</v>
      </c>
      <c r="F23" s="45" t="str">
        <f t="shared" si="2"/>
        <v>Komunalne usluge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20769</v>
      </c>
      <c r="K23" s="224">
        <v>20769</v>
      </c>
      <c r="L23" s="224">
        <v>20769</v>
      </c>
      <c r="M23" s="49"/>
      <c r="N23" s="246" t="str">
        <f>IF(C23="","",'OPĆI DIO'!$C$1)</f>
        <v>2410 SVEUČILIŠTE U SPLITU - PRIRODOSLOVNO - MATEMATIČKI FAKULTET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3235</v>
      </c>
      <c r="F24" s="45" t="str">
        <f t="shared" si="2"/>
        <v>Zakupnine i najamnine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2573</v>
      </c>
      <c r="K24" s="224">
        <v>2573</v>
      </c>
      <c r="L24" s="224">
        <v>2573</v>
      </c>
      <c r="M24" s="49"/>
      <c r="N24" s="246" t="str">
        <f>IF(C24="","",'OPĆI DIO'!$C$1)</f>
        <v>2410 SVEUČILIŠTE U SPLITU - PRIRODOSLOVNO - MATEMATIČKI FAKULTET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3236</v>
      </c>
      <c r="F25" s="45" t="str">
        <f t="shared" si="2"/>
        <v>Zdravstvene i veterinarske usluge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1000</v>
      </c>
      <c r="K25" s="224">
        <v>1000</v>
      </c>
      <c r="L25" s="224">
        <v>1000</v>
      </c>
      <c r="M25" s="49"/>
      <c r="N25" s="246" t="str">
        <f>IF(C25="","",'OPĆI DIO'!$C$1)</f>
        <v>2410 SVEUČILIŠTE U SPLITU - PRIRODOSLOVNO - MATEMATIČKI FAKULTET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3237</v>
      </c>
      <c r="F26" s="45" t="str">
        <f t="shared" si="2"/>
        <v>Intelektualne i osobne usluge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71608</v>
      </c>
      <c r="K26" s="224">
        <v>71608</v>
      </c>
      <c r="L26" s="224">
        <v>71608</v>
      </c>
      <c r="M26" s="49"/>
      <c r="N26" s="246" t="str">
        <f>IF(C26="","",'OPĆI DIO'!$C$1)</f>
        <v>2410 SVEUČILIŠTE U SPLITU - PRIRODOSLOVNO - MATEMATIČKI FAKULTET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3238</v>
      </c>
      <c r="F27" s="45" t="str">
        <f t="shared" si="2"/>
        <v>Računalne usluge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2850</v>
      </c>
      <c r="K27" s="224">
        <v>2850</v>
      </c>
      <c r="L27" s="224">
        <v>2850</v>
      </c>
      <c r="M27" s="49"/>
      <c r="N27" s="246" t="str">
        <f>IF(C27="","",'OPĆI DIO'!$C$1)</f>
        <v>2410 SVEUČILIŠTE U SPLITU - PRIRODOSLOVNO - MATEMATIČKI FAKULTET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3239</v>
      </c>
      <c r="F28" s="45" t="str">
        <f t="shared" si="2"/>
        <v>Ostale usluge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22226</v>
      </c>
      <c r="K28" s="224">
        <v>22226</v>
      </c>
      <c r="L28" s="224">
        <v>22226</v>
      </c>
      <c r="M28" s="49"/>
      <c r="N28" s="246" t="str">
        <f>IF(C28="","",'OPĆI DIO'!$C$1)</f>
        <v>2410 SVEUČILIŠTE U SPLITU - PRIRODOSLOVNO - MATEMATIČKI FAKULTET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3241</v>
      </c>
      <c r="F29" s="45" t="str">
        <f t="shared" si="2"/>
        <v>Naknade troškova osobama izvan radnog odnosa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4308</v>
      </c>
      <c r="K29" s="224">
        <v>4308</v>
      </c>
      <c r="L29" s="224">
        <v>4308</v>
      </c>
      <c r="M29" s="49"/>
      <c r="N29" s="246" t="str">
        <f>IF(C29="","",'OPĆI DIO'!$C$1)</f>
        <v>2410 SVEUČILIŠTE U SPLITU - PRIRODOSLOVNO - MATEMATIČKI FAKULTET</v>
      </c>
      <c r="O29" s="40" t="str">
        <f t="shared" si="5"/>
        <v>324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3294</v>
      </c>
      <c r="F30" s="45" t="str">
        <f t="shared" si="2"/>
        <v>Članarine i norme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150</v>
      </c>
      <c r="K30" s="224">
        <v>150</v>
      </c>
      <c r="L30" s="224">
        <v>150</v>
      </c>
      <c r="M30" s="49"/>
      <c r="N30" s="246" t="str">
        <f>IF(C30="","",'OPĆI DIO'!$C$1)</f>
        <v>2410 SVEUČILIŠTE U SPLITU - PRIRODOSLOVNO - MATEMATIČKI FAKULTET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3299</v>
      </c>
      <c r="F31" s="45" t="str">
        <f t="shared" si="2"/>
        <v>Ostali nespomenuti rashodi poslovanja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700</v>
      </c>
      <c r="K31" s="224">
        <v>700</v>
      </c>
      <c r="L31" s="224">
        <v>700</v>
      </c>
      <c r="M31" s="49"/>
      <c r="N31" s="246" t="str">
        <f>IF(C31="","",'OPĆI DIO'!$C$1)</f>
        <v>2410 SVEUČILIŠTE U SPLITU - PRIRODOSLOVNO - MATEMATIČKI FAKULTET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3431</v>
      </c>
      <c r="F32" s="45" t="str">
        <f t="shared" si="2"/>
        <v>Bankarske usluge i usluge platnog prometa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1897</v>
      </c>
      <c r="K32" s="224">
        <v>1897</v>
      </c>
      <c r="L32" s="224">
        <v>1897</v>
      </c>
      <c r="M32" s="49"/>
      <c r="N32" s="246" t="str">
        <f>IF(C32="","",'OPĆI DIO'!$C$1)</f>
        <v>2410 SVEUČILIŠTE U SPLITU - PRIRODOSLOVNO - MATEMATIČKI FAKULTET</v>
      </c>
      <c r="O32" s="40" t="str">
        <f t="shared" si="5"/>
        <v>343</v>
      </c>
      <c r="P32" s="40" t="str">
        <f t="shared" si="6"/>
        <v>34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4221</v>
      </c>
      <c r="F33" s="45" t="str">
        <f t="shared" si="2"/>
        <v>Uredska oprema i namještaj</v>
      </c>
      <c r="G33" s="328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20203</v>
      </c>
      <c r="K33" s="224">
        <v>20203</v>
      </c>
      <c r="L33" s="224">
        <v>20203</v>
      </c>
      <c r="M33" s="49"/>
      <c r="N33" s="246" t="str">
        <f>IF(C33="","",'OPĆI DIO'!$C$1)</f>
        <v>2410 SVEUČILIŠTE U SPLITU - PRIRODOSLOVNO - MATEMATIČKI FAKULTET</v>
      </c>
      <c r="O33" s="40" t="str">
        <f t="shared" si="5"/>
        <v>422</v>
      </c>
      <c r="P33" s="40" t="str">
        <f t="shared" si="6"/>
        <v>42</v>
      </c>
      <c r="Q33" s="40" t="str">
        <f t="shared" si="7"/>
        <v>11</v>
      </c>
      <c r="R33" s="40" t="str">
        <f t="shared" si="8"/>
        <v>94</v>
      </c>
      <c r="S33" s="40" t="str">
        <f t="shared" si="9"/>
        <v>4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4222</v>
      </c>
      <c r="F34" s="45" t="str">
        <f t="shared" si="2"/>
        <v>Komunikacijska oprema</v>
      </c>
      <c r="G34" s="328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750</v>
      </c>
      <c r="K34" s="224">
        <v>750</v>
      </c>
      <c r="L34" s="224">
        <v>750</v>
      </c>
      <c r="M34" s="49"/>
      <c r="N34" s="246" t="str">
        <f>IF(C34="","",'OPĆI DIO'!$C$1)</f>
        <v>2410 SVEUČILIŠTE U SPLITU - PRIRODOSLOVNO - MATEMATIČKI FAKULTET</v>
      </c>
      <c r="O34" s="40" t="str">
        <f t="shared" si="5"/>
        <v>422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4223</v>
      </c>
      <c r="F35" s="45" t="str">
        <f t="shared" si="2"/>
        <v>Oprema za održavanje i zaštitu</v>
      </c>
      <c r="G35" s="328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763</v>
      </c>
      <c r="K35" s="224">
        <v>763</v>
      </c>
      <c r="L35" s="224">
        <v>763</v>
      </c>
      <c r="M35" s="49"/>
      <c r="N35" s="246" t="str">
        <f>IF(C35="","",'OPĆI DIO'!$C$1)</f>
        <v>2410 SVEUČILIŠTE U SPLITU - PRIRODOSLOVNO - MATEMATIČKI FAKULTET</v>
      </c>
      <c r="O35" s="40" t="str">
        <f t="shared" si="5"/>
        <v>422</v>
      </c>
      <c r="P35" s="40" t="str">
        <f t="shared" si="6"/>
        <v>42</v>
      </c>
      <c r="Q35" s="40" t="str">
        <f t="shared" si="7"/>
        <v>11</v>
      </c>
      <c r="R35" s="40" t="str">
        <f t="shared" si="8"/>
        <v>94</v>
      </c>
      <c r="S35" s="40" t="str">
        <f t="shared" si="9"/>
        <v>4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4224</v>
      </c>
      <c r="F36" s="45" t="str">
        <f t="shared" si="2"/>
        <v>Medicinska i laboratorijska oprema</v>
      </c>
      <c r="G36" s="328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1373</v>
      </c>
      <c r="K36" s="224">
        <v>1373</v>
      </c>
      <c r="L36" s="224">
        <v>1373</v>
      </c>
      <c r="M36" s="49"/>
      <c r="N36" s="246" t="str">
        <f>IF(C36="","",'OPĆI DIO'!$C$1)</f>
        <v>2410 SVEUČILIŠTE U SPLITU - PRIRODOSLOVNO - MATEMATIČKI FAKULTET</v>
      </c>
      <c r="O36" s="40" t="str">
        <f t="shared" si="5"/>
        <v>422</v>
      </c>
      <c r="P36" s="40" t="str">
        <f t="shared" si="6"/>
        <v>42</v>
      </c>
      <c r="Q36" s="40" t="str">
        <f t="shared" si="7"/>
        <v>11</v>
      </c>
      <c r="R36" s="40" t="str">
        <f t="shared" si="8"/>
        <v>94</v>
      </c>
      <c r="S36" s="40" t="str">
        <f t="shared" si="9"/>
        <v>4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4225</v>
      </c>
      <c r="F37" s="45" t="str">
        <f t="shared" si="2"/>
        <v>Instrumenti, uređaji i strojevi</v>
      </c>
      <c r="G37" s="328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620</v>
      </c>
      <c r="K37" s="224">
        <v>620</v>
      </c>
      <c r="L37" s="224">
        <v>620</v>
      </c>
      <c r="M37" s="49"/>
      <c r="N37" s="246" t="str">
        <f>IF(C37="","",'OPĆI DIO'!$C$1)</f>
        <v>2410 SVEUČILIŠTE U SPLITU - PRIRODOSLOVNO - MATEMATIČKI FAKULTET</v>
      </c>
      <c r="O37" s="40" t="str">
        <f t="shared" si="5"/>
        <v>422</v>
      </c>
      <c r="P37" s="40" t="str">
        <f t="shared" si="6"/>
        <v>42</v>
      </c>
      <c r="Q37" s="40" t="str">
        <f t="shared" si="7"/>
        <v>11</v>
      </c>
      <c r="R37" s="40" t="str">
        <f t="shared" si="8"/>
        <v>94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4227</v>
      </c>
      <c r="F38" s="45" t="str">
        <f t="shared" si="2"/>
        <v>Uređaji, strojevi i oprema za ostale namjene</v>
      </c>
      <c r="G38" s="328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1010</v>
      </c>
      <c r="K38" s="224">
        <v>1010</v>
      </c>
      <c r="L38" s="224">
        <v>1010</v>
      </c>
      <c r="M38" s="49"/>
      <c r="N38" s="246" t="str">
        <f>IF(C38="","",'OPĆI DIO'!$C$1)</f>
        <v>2410 SVEUČILIŠTE U SPLITU - PRIRODOSLOVNO - MATEMATIČKI FAKULTET</v>
      </c>
      <c r="O38" s="40" t="str">
        <f t="shared" si="5"/>
        <v>422</v>
      </c>
      <c r="P38" s="40" t="str">
        <f t="shared" si="6"/>
        <v>42</v>
      </c>
      <c r="Q38" s="40" t="str">
        <f t="shared" si="7"/>
        <v>11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"/>
        <v>Opći prihodi i primici</v>
      </c>
      <c r="E39" s="50">
        <v>4241</v>
      </c>
      <c r="F39" s="45" t="str">
        <f t="shared" si="2"/>
        <v>Knjige</v>
      </c>
      <c r="G39" s="328" t="s">
        <v>179</v>
      </c>
      <c r="H39" s="45" t="str">
        <f t="shared" si="3"/>
        <v>REDOVNA DJELATNOST SVEUČILIŠTA U SPLITU (IZ EVIDENCIJSKIH PRIHODA)</v>
      </c>
      <c r="I39" s="45" t="str">
        <f t="shared" si="4"/>
        <v>0942</v>
      </c>
      <c r="J39" s="224">
        <v>799</v>
      </c>
      <c r="K39" s="224">
        <v>799</v>
      </c>
      <c r="L39" s="224">
        <v>799</v>
      </c>
      <c r="M39" s="49"/>
      <c r="N39" s="246" t="str">
        <f>IF(C39="","",'OPĆI DIO'!$C$1)</f>
        <v>2410 SVEUČILIŠTE U SPLITU - PRIRODOSLOVNO - MATEMATIČKI FAKULTET</v>
      </c>
      <c r="O39" s="40" t="str">
        <f t="shared" si="5"/>
        <v>424</v>
      </c>
      <c r="P39" s="40" t="str">
        <f t="shared" si="6"/>
        <v>42</v>
      </c>
      <c r="Q39" s="40" t="str">
        <f t="shared" si="7"/>
        <v>11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4262</v>
      </c>
      <c r="F40" s="45" t="str">
        <f t="shared" si="2"/>
        <v>Ulaganja u računalne programe</v>
      </c>
      <c r="G40" s="328" t="s">
        <v>179</v>
      </c>
      <c r="H40" s="45" t="str">
        <f t="shared" si="3"/>
        <v>REDOVNA DJELATNOST SVEUČILIŠTA U SPLITU (IZ EVIDENCIJSKIH PRIHODA)</v>
      </c>
      <c r="I40" s="45" t="str">
        <f t="shared" si="4"/>
        <v>0942</v>
      </c>
      <c r="J40" s="224">
        <v>4500</v>
      </c>
      <c r="K40" s="224">
        <v>4500</v>
      </c>
      <c r="L40" s="224">
        <v>4500</v>
      </c>
      <c r="M40" s="49"/>
      <c r="N40" s="246" t="str">
        <f>IF(C40="","",'OPĆI DIO'!$C$1)</f>
        <v>2410 SVEUČILIŠTE U SPLITU - PRIRODOSLOVNO - MATEMATIČKI FAKULTET</v>
      </c>
      <c r="O40" s="40" t="str">
        <f t="shared" si="5"/>
        <v>426</v>
      </c>
      <c r="P40" s="40" t="str">
        <f t="shared" si="6"/>
        <v>42</v>
      </c>
      <c r="Q40" s="40" t="str">
        <f t="shared" si="7"/>
        <v>11</v>
      </c>
      <c r="R40" s="40" t="str">
        <f t="shared" si="8"/>
        <v>94</v>
      </c>
      <c r="S40" s="40" t="str">
        <f t="shared" si="9"/>
        <v>4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327">
        <v>31</v>
      </c>
      <c r="D41" s="45" t="str">
        <f t="shared" si="1"/>
        <v>Vlastiti prihodi</v>
      </c>
      <c r="E41" s="327">
        <v>3111</v>
      </c>
      <c r="F41" s="45" t="str">
        <f t="shared" si="2"/>
        <v>Plaće za redovan rad</v>
      </c>
      <c r="G41" s="328" t="s">
        <v>179</v>
      </c>
      <c r="H41" s="45" t="str">
        <f t="shared" si="3"/>
        <v>REDOVNA DJELATNOST SVEUČILIŠTA U SPLITU (IZ EVIDENCIJSKIH PRIHODA)</v>
      </c>
      <c r="I41" s="45" t="str">
        <f t="shared" si="4"/>
        <v>0942</v>
      </c>
      <c r="J41" s="224">
        <v>12000</v>
      </c>
      <c r="K41" s="224">
        <v>12600</v>
      </c>
      <c r="L41" s="224">
        <v>13230</v>
      </c>
      <c r="M41" s="49"/>
      <c r="N41" s="246" t="str">
        <f>IF(C41="","",'OPĆI DIO'!$C$1)</f>
        <v>2410 SVEUČILIŠTE U SPLITU - PRIRODOSLOVNO - MATEMATIČKI FAKULTET</v>
      </c>
      <c r="O41" s="40" t="str">
        <f t="shared" si="5"/>
        <v>311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327">
        <v>31</v>
      </c>
      <c r="D42" s="45" t="str">
        <f t="shared" si="1"/>
        <v>Vlastiti prihodi</v>
      </c>
      <c r="E42" s="50">
        <v>3121</v>
      </c>
      <c r="F42" s="45" t="str">
        <f t="shared" si="2"/>
        <v>Ostali rashodi za zaposlene</v>
      </c>
      <c r="G42" s="328" t="s">
        <v>179</v>
      </c>
      <c r="H42" s="45" t="str">
        <f t="shared" si="3"/>
        <v>REDOVNA DJELATNOST SVEUČILIŠTA U SPLITU (IZ EVIDENCIJSKIH PRIHODA)</v>
      </c>
      <c r="I42" s="45" t="str">
        <f t="shared" si="4"/>
        <v>0942</v>
      </c>
      <c r="J42" s="224">
        <v>4000</v>
      </c>
      <c r="K42" s="224">
        <v>4200</v>
      </c>
      <c r="L42" s="224">
        <v>4410</v>
      </c>
      <c r="M42" s="49"/>
      <c r="N42" s="246" t="str">
        <f>IF(C42="","",'OPĆI DIO'!$C$1)</f>
        <v>2410 SVEUČILIŠTE U SPLITU - PRIRODOSLOVNO - MATEMATIČKI FAKULTET</v>
      </c>
      <c r="O42" s="40" t="str">
        <f t="shared" si="5"/>
        <v>312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327">
        <v>31</v>
      </c>
      <c r="D43" s="45" t="str">
        <f t="shared" si="1"/>
        <v>Vlastiti prihodi</v>
      </c>
      <c r="E43" s="50">
        <v>3132</v>
      </c>
      <c r="F43" s="45" t="str">
        <f t="shared" si="2"/>
        <v>Doprinosi za obvezno zdravstveno osiguranje</v>
      </c>
      <c r="G43" s="328" t="s">
        <v>179</v>
      </c>
      <c r="H43" s="45" t="str">
        <f t="shared" si="3"/>
        <v>REDOVNA DJELATNOST SVEUČILIŠTA U SPLITU (IZ EVIDENCIJSKIH PRIHODA)</v>
      </c>
      <c r="I43" s="45" t="str">
        <f t="shared" si="4"/>
        <v>0942</v>
      </c>
      <c r="J43" s="224">
        <v>1980</v>
      </c>
      <c r="K43" s="224">
        <v>2079</v>
      </c>
      <c r="L43" s="224">
        <v>2183</v>
      </c>
      <c r="M43" s="49"/>
      <c r="N43" s="246" t="str">
        <f>IF(C43="","",'OPĆI DIO'!$C$1)</f>
        <v>2410 SVEUČILIŠTE U SPLITU - PRIRODOSLOVNO - MATEMATIČKI FAKULTET</v>
      </c>
      <c r="O43" s="40" t="str">
        <f t="shared" si="5"/>
        <v>313</v>
      </c>
      <c r="P43" s="40" t="str">
        <f t="shared" si="6"/>
        <v>31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327">
        <v>31</v>
      </c>
      <c r="D44" s="45" t="str">
        <f t="shared" si="1"/>
        <v>Vlastiti prihodi</v>
      </c>
      <c r="E44" s="50">
        <v>3211</v>
      </c>
      <c r="F44" s="45" t="str">
        <f t="shared" si="2"/>
        <v>Službena putovanja</v>
      </c>
      <c r="G44" s="328" t="s">
        <v>179</v>
      </c>
      <c r="H44" s="45" t="str">
        <f t="shared" si="3"/>
        <v>REDOVNA DJELATNOST SVEUČILIŠTA U SPLITU (IZ EVIDENCIJSKIH PRIHODA)</v>
      </c>
      <c r="I44" s="45" t="str">
        <f t="shared" si="4"/>
        <v>0942</v>
      </c>
      <c r="J44" s="224">
        <v>2553</v>
      </c>
      <c r="K44" s="224">
        <v>2680</v>
      </c>
      <c r="L44" s="224">
        <v>2814</v>
      </c>
      <c r="M44" s="49"/>
      <c r="N44" s="246" t="str">
        <f>IF(C44="","",'OPĆI DIO'!$C$1)</f>
        <v>2410 SVEUČILIŠTE U SPLITU - PRIRODOSLOVNO - MATEMATIČKI FAKULTET</v>
      </c>
      <c r="O44" s="40" t="str">
        <f t="shared" si="5"/>
        <v>321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327">
        <v>31</v>
      </c>
      <c r="D45" s="45" t="str">
        <f t="shared" si="1"/>
        <v>Vlastiti prihodi</v>
      </c>
      <c r="E45" s="50">
        <v>3213</v>
      </c>
      <c r="F45" s="45" t="str">
        <f t="shared" si="2"/>
        <v>Stručno usavršavanje zaposlenika</v>
      </c>
      <c r="G45" s="328" t="s">
        <v>179</v>
      </c>
      <c r="H45" s="45" t="str">
        <f t="shared" si="3"/>
        <v>REDOVNA DJELATNOST SVEUČILIŠTA U SPLITU (IZ EVIDENCIJSKIH PRIHODA)</v>
      </c>
      <c r="I45" s="45" t="str">
        <f t="shared" si="4"/>
        <v>0942</v>
      </c>
      <c r="J45" s="224">
        <v>250</v>
      </c>
      <c r="K45" s="224">
        <v>300</v>
      </c>
      <c r="L45" s="224">
        <v>350</v>
      </c>
      <c r="M45" s="49"/>
      <c r="N45" s="246" t="str">
        <f>IF(C45="","",'OPĆI DIO'!$C$1)</f>
        <v>2410 SVEUČILIŠTE U SPLITU - PRIRODOSLOVNO - MATEMATIČKI FAKULTET</v>
      </c>
      <c r="O45" s="40" t="str">
        <f t="shared" si="5"/>
        <v>321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327">
        <v>31</v>
      </c>
      <c r="D46" s="45" t="str">
        <f t="shared" si="1"/>
        <v>Vlastiti prihodi</v>
      </c>
      <c r="E46" s="50">
        <v>3221</v>
      </c>
      <c r="F46" s="45" t="str">
        <f t="shared" si="2"/>
        <v>Uredski materijal i ostali materijalni rashodi</v>
      </c>
      <c r="G46" s="328" t="s">
        <v>179</v>
      </c>
      <c r="H46" s="45" t="str">
        <f t="shared" si="3"/>
        <v>REDOVNA DJELATNOST SVEUČILIŠTA U SPLITU (IZ EVIDENCIJSKIH PRIHODA)</v>
      </c>
      <c r="I46" s="45" t="str">
        <f t="shared" si="4"/>
        <v>0942</v>
      </c>
      <c r="J46" s="224">
        <v>155</v>
      </c>
      <c r="K46" s="224">
        <v>200</v>
      </c>
      <c r="L46" s="224">
        <v>250</v>
      </c>
      <c r="M46" s="49"/>
      <c r="N46" s="246" t="str">
        <f>IF(C46="","",'OPĆI DIO'!$C$1)</f>
        <v>2410 SVEUČILIŠTE U SPLITU - PRIRODOSLOVNO - MATEMATIČKI FAKULTET</v>
      </c>
      <c r="O46" s="40" t="str">
        <f t="shared" si="5"/>
        <v>322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327">
        <v>31</v>
      </c>
      <c r="D47" s="45" t="str">
        <f t="shared" si="1"/>
        <v>Vlastiti prihodi</v>
      </c>
      <c r="E47" s="50">
        <v>3224</v>
      </c>
      <c r="F47" s="45" t="str">
        <f t="shared" si="2"/>
        <v>Materijal i dijelovi za tekuće i investicijsko održavanje</v>
      </c>
      <c r="G47" s="328" t="s">
        <v>179</v>
      </c>
      <c r="H47" s="45" t="str">
        <f t="shared" si="3"/>
        <v>REDOVNA DJELATNOST SVEUČILIŠTA U SPLITU (IZ EVIDENCIJSKIH PRIHODA)</v>
      </c>
      <c r="I47" s="45" t="str">
        <f t="shared" si="4"/>
        <v>0942</v>
      </c>
      <c r="J47" s="224">
        <v>2500</v>
      </c>
      <c r="K47" s="224">
        <v>2625</v>
      </c>
      <c r="L47" s="224">
        <v>2756</v>
      </c>
      <c r="M47" s="49"/>
      <c r="N47" s="246" t="str">
        <f>IF(C47="","",'OPĆI DIO'!$C$1)</f>
        <v>2410 SVEUČILIŠTE U SPLITU - PRIRODOSLOVNO - MATEMATIČKI FAKULTET</v>
      </c>
      <c r="O47" s="40" t="str">
        <f t="shared" si="5"/>
        <v>322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327">
        <v>31</v>
      </c>
      <c r="D48" s="45" t="str">
        <f t="shared" si="1"/>
        <v>Vlastiti prihodi</v>
      </c>
      <c r="E48" s="50">
        <v>3233</v>
      </c>
      <c r="F48" s="45" t="str">
        <f t="shared" si="2"/>
        <v>Usluge promidžbe i informiranja</v>
      </c>
      <c r="G48" s="328" t="s">
        <v>179</v>
      </c>
      <c r="H48" s="45" t="str">
        <f t="shared" si="3"/>
        <v>REDOVNA DJELATNOST SVEUČILIŠTA U SPLITU (IZ EVIDENCIJSKIH PRIHODA)</v>
      </c>
      <c r="I48" s="45" t="str">
        <f t="shared" si="4"/>
        <v>0942</v>
      </c>
      <c r="J48" s="224">
        <v>315</v>
      </c>
      <c r="K48" s="224">
        <v>330</v>
      </c>
      <c r="L48" s="224">
        <v>350</v>
      </c>
      <c r="M48" s="49"/>
      <c r="N48" s="246" t="str">
        <f>IF(C48="","",'OPĆI DIO'!$C$1)</f>
        <v>2410 SVEUČILIŠTE U SPLITU - PRIRODOSLOVNO - MATEMATIČKI FAKULTET</v>
      </c>
      <c r="O48" s="40" t="str">
        <f t="shared" si="5"/>
        <v>323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327">
        <v>31</v>
      </c>
      <c r="D49" s="45" t="str">
        <f t="shared" si="1"/>
        <v>Vlastiti prihodi</v>
      </c>
      <c r="E49" s="50">
        <v>3237</v>
      </c>
      <c r="F49" s="45" t="str">
        <f t="shared" si="2"/>
        <v>Intelektualne i osobne usluge</v>
      </c>
      <c r="G49" s="328" t="s">
        <v>179</v>
      </c>
      <c r="H49" s="45" t="str">
        <f t="shared" si="3"/>
        <v>REDOVNA DJELATNOST SVEUČILIŠTA U SPLITU (IZ EVIDENCIJSKIH PRIHODA)</v>
      </c>
      <c r="I49" s="45" t="str">
        <f t="shared" si="4"/>
        <v>0942</v>
      </c>
      <c r="J49" s="224">
        <v>2000</v>
      </c>
      <c r="K49" s="224">
        <v>2100</v>
      </c>
      <c r="L49" s="224">
        <v>2205</v>
      </c>
      <c r="M49" s="49"/>
      <c r="N49" s="246" t="str">
        <f>IF(C49="","",'OPĆI DIO'!$C$1)</f>
        <v>2410 SVEUČILIŠTE U SPLITU - PRIRODOSLOVNO - MATEMATIČKI FAKULTET</v>
      </c>
      <c r="O49" s="40" t="str">
        <f t="shared" si="5"/>
        <v>323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327">
        <v>31</v>
      </c>
      <c r="D50" s="45" t="str">
        <f t="shared" si="1"/>
        <v>Vlastiti prihodi</v>
      </c>
      <c r="E50" s="50">
        <v>3239</v>
      </c>
      <c r="F50" s="45" t="str">
        <f t="shared" si="2"/>
        <v>Ostale usluge</v>
      </c>
      <c r="G50" s="328" t="s">
        <v>179</v>
      </c>
      <c r="H50" s="45" t="str">
        <f t="shared" si="3"/>
        <v>REDOVNA DJELATNOST SVEUČILIŠTA U SPLITU (IZ EVIDENCIJSKIH PRIHODA)</v>
      </c>
      <c r="I50" s="45" t="str">
        <f t="shared" si="4"/>
        <v>0942</v>
      </c>
      <c r="J50" s="224">
        <v>333</v>
      </c>
      <c r="K50" s="224">
        <v>350</v>
      </c>
      <c r="L50" s="224">
        <v>370</v>
      </c>
      <c r="M50" s="49"/>
      <c r="N50" s="246" t="str">
        <f>IF(C50="","",'OPĆI DIO'!$C$1)</f>
        <v>2410 SVEUČILIŠTE U SPLITU - PRIRODOSLOVNO - MATEMATIČKI FAKULTET</v>
      </c>
      <c r="O50" s="40" t="str">
        <f t="shared" si="5"/>
        <v>323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327">
        <v>31</v>
      </c>
      <c r="D51" s="45" t="str">
        <f t="shared" si="1"/>
        <v>Vlastiti prihodi</v>
      </c>
      <c r="E51" s="50">
        <v>3241</v>
      </c>
      <c r="F51" s="45" t="str">
        <f t="shared" si="2"/>
        <v>Naknade troškova osobama izvan radnog odnosa</v>
      </c>
      <c r="G51" s="328" t="s">
        <v>179</v>
      </c>
      <c r="H51" s="45" t="str">
        <f t="shared" si="3"/>
        <v>REDOVNA DJELATNOST SVEUČILIŠTA U SPLITU (IZ EVIDENCIJSKIH PRIHODA)</v>
      </c>
      <c r="I51" s="45" t="str">
        <f t="shared" si="4"/>
        <v>0942</v>
      </c>
      <c r="J51" s="224">
        <v>460</v>
      </c>
      <c r="K51" s="224">
        <v>483</v>
      </c>
      <c r="L51" s="224">
        <v>507</v>
      </c>
      <c r="M51" s="49"/>
      <c r="N51" s="246" t="str">
        <f>IF(C51="","",'OPĆI DIO'!$C$1)</f>
        <v>2410 SVEUČILIŠTE U SPLITU - PRIRODOSLOVNO - MATEMATIČKI FAKULTET</v>
      </c>
      <c r="O51" s="40" t="str">
        <f t="shared" si="5"/>
        <v>324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327">
        <v>31</v>
      </c>
      <c r="D52" s="45" t="str">
        <f t="shared" si="1"/>
        <v>Vlastiti prihodi</v>
      </c>
      <c r="E52" s="50">
        <v>3293</v>
      </c>
      <c r="F52" s="45" t="str">
        <f t="shared" si="2"/>
        <v>Reprezentacija</v>
      </c>
      <c r="G52" s="328" t="s">
        <v>179</v>
      </c>
      <c r="H52" s="45" t="str">
        <f t="shared" si="3"/>
        <v>REDOVNA DJELATNOST SVEUČILIŠTA U SPLITU (IZ EVIDENCIJSKIH PRIHODA)</v>
      </c>
      <c r="I52" s="45" t="str">
        <f t="shared" si="4"/>
        <v>0942</v>
      </c>
      <c r="J52" s="224">
        <v>100</v>
      </c>
      <c r="K52" s="224">
        <v>105</v>
      </c>
      <c r="L52" s="224">
        <v>110</v>
      </c>
      <c r="M52" s="49"/>
      <c r="N52" s="246" t="str">
        <f>IF(C52="","",'OPĆI DIO'!$C$1)</f>
        <v>2410 SVEUČILIŠTE U SPLITU - PRIRODOSLOVNO - MATEMATIČKI FAKULTET</v>
      </c>
      <c r="O52" s="40" t="str">
        <f t="shared" si="5"/>
        <v>329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327">
        <v>31</v>
      </c>
      <c r="D53" s="45" t="str">
        <f t="shared" si="1"/>
        <v>Vlastiti prihodi</v>
      </c>
      <c r="E53" s="50">
        <v>4221</v>
      </c>
      <c r="F53" s="45" t="str">
        <f t="shared" si="2"/>
        <v>Uredska oprema i namještaj</v>
      </c>
      <c r="G53" s="328" t="s">
        <v>179</v>
      </c>
      <c r="H53" s="45" t="str">
        <f t="shared" si="3"/>
        <v>REDOVNA DJELATNOST SVEUČILIŠTA U SPLITU (IZ EVIDENCIJSKIH PRIHODA)</v>
      </c>
      <c r="I53" s="45" t="str">
        <f t="shared" si="4"/>
        <v>0942</v>
      </c>
      <c r="J53" s="224">
        <v>1000</v>
      </c>
      <c r="K53" s="224">
        <v>1050</v>
      </c>
      <c r="L53" s="224">
        <v>1103</v>
      </c>
      <c r="M53" s="49"/>
      <c r="N53" s="246" t="str">
        <f>IF(C53="","",'OPĆI DIO'!$C$1)</f>
        <v>2410 SVEUČILIŠTE U SPLITU - PRIRODOSLOVNO - MATEMATIČKI FAKULTET</v>
      </c>
      <c r="O53" s="40" t="str">
        <f t="shared" si="5"/>
        <v>422</v>
      </c>
      <c r="P53" s="40" t="str">
        <f t="shared" si="6"/>
        <v>42</v>
      </c>
      <c r="Q53" s="40" t="str">
        <f t="shared" si="7"/>
        <v>31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327">
        <v>31</v>
      </c>
      <c r="D54" s="45" t="str">
        <f t="shared" si="1"/>
        <v>Vlastiti prihodi</v>
      </c>
      <c r="E54" s="50">
        <v>4262</v>
      </c>
      <c r="F54" s="45" t="str">
        <f t="shared" si="2"/>
        <v>Ulaganja u računalne programe</v>
      </c>
      <c r="G54" s="328" t="s">
        <v>179</v>
      </c>
      <c r="H54" s="45" t="str">
        <f t="shared" si="3"/>
        <v>REDOVNA DJELATNOST SVEUČILIŠTA U SPLITU (IZ EVIDENCIJSKIH PRIHODA)</v>
      </c>
      <c r="I54" s="45" t="str">
        <f t="shared" si="4"/>
        <v>0942</v>
      </c>
      <c r="J54" s="224">
        <v>1000</v>
      </c>
      <c r="K54" s="224">
        <v>1050</v>
      </c>
      <c r="L54" s="224">
        <v>1103</v>
      </c>
      <c r="M54" s="49"/>
      <c r="N54" s="246" t="str">
        <f>IF(C54="","",'OPĆI DIO'!$C$1)</f>
        <v>2410 SVEUČILIŠTE U SPLITU - PRIRODOSLOVNO - MATEMATIČKI FAKULTET</v>
      </c>
      <c r="O54" s="40" t="str">
        <f t="shared" si="5"/>
        <v>426</v>
      </c>
      <c r="P54" s="40" t="str">
        <f t="shared" si="6"/>
        <v>42</v>
      </c>
      <c r="Q54" s="40" t="str">
        <f t="shared" si="7"/>
        <v>31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3111</v>
      </c>
      <c r="F55" s="45" t="str">
        <f t="shared" si="2"/>
        <v>Plaće za redovan rad</v>
      </c>
      <c r="G55" s="328" t="s">
        <v>179</v>
      </c>
      <c r="H55" s="45" t="str">
        <f t="shared" si="3"/>
        <v>REDOVNA DJELATNOST SVEUČILIŠTA U SPLITU (IZ EVIDENCIJSKIH PRIHODA)</v>
      </c>
      <c r="I55" s="45" t="str">
        <f t="shared" si="4"/>
        <v>0942</v>
      </c>
      <c r="J55" s="224">
        <v>67000</v>
      </c>
      <c r="K55" s="224">
        <v>67000</v>
      </c>
      <c r="L55" s="224">
        <v>67000</v>
      </c>
      <c r="M55" s="49"/>
      <c r="N55" s="246" t="str">
        <f>IF(C55="","",'OPĆI DIO'!$C$1)</f>
        <v>2410 SVEUČILIŠTE U SPLITU - PRIRODOSLOVNO - MATEMATIČKI FAKULTET</v>
      </c>
      <c r="O55" s="40" t="str">
        <f t="shared" si="5"/>
        <v>311</v>
      </c>
      <c r="P55" s="40" t="str">
        <f t="shared" si="6"/>
        <v>31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3121</v>
      </c>
      <c r="F56" s="45" t="str">
        <f t="shared" si="2"/>
        <v>Ostali rashodi za zaposlene</v>
      </c>
      <c r="G56" s="328" t="s">
        <v>179</v>
      </c>
      <c r="H56" s="45" t="str">
        <f t="shared" si="3"/>
        <v>REDOVNA DJELATNOST SVEUČILIŠTA U SPLITU (IZ EVIDENCIJSKIH PRIHODA)</v>
      </c>
      <c r="I56" s="45" t="str">
        <f t="shared" si="4"/>
        <v>0942</v>
      </c>
      <c r="J56" s="224">
        <v>43000</v>
      </c>
      <c r="K56" s="224">
        <v>43000</v>
      </c>
      <c r="L56" s="224">
        <v>43000</v>
      </c>
      <c r="M56" s="49"/>
      <c r="N56" s="246" t="str">
        <f>IF(C56="","",'OPĆI DIO'!$C$1)</f>
        <v>2410 SVEUČILIŠTE U SPLITU - PRIRODOSLOVNO - MATEMATIČKI FAKULTET</v>
      </c>
      <c r="O56" s="40" t="str">
        <f t="shared" si="5"/>
        <v>312</v>
      </c>
      <c r="P56" s="40" t="str">
        <f t="shared" si="6"/>
        <v>31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3132</v>
      </c>
      <c r="F57" s="45" t="str">
        <f t="shared" si="2"/>
        <v>Doprinosi za obvezno zdravstveno osiguranje</v>
      </c>
      <c r="G57" s="328" t="s">
        <v>179</v>
      </c>
      <c r="H57" s="45" t="str">
        <f t="shared" si="3"/>
        <v>REDOVNA DJELATNOST SVEUČILIŠTA U SPLITU (IZ EVIDENCIJSKIH PRIHODA)</v>
      </c>
      <c r="I57" s="45" t="str">
        <f t="shared" si="4"/>
        <v>0942</v>
      </c>
      <c r="J57" s="224">
        <v>1980</v>
      </c>
      <c r="K57" s="224">
        <v>1980</v>
      </c>
      <c r="L57" s="224">
        <v>1980</v>
      </c>
      <c r="M57" s="49"/>
      <c r="N57" s="246" t="str">
        <f>IF(C57="","",'OPĆI DIO'!$C$1)</f>
        <v>2410 SVEUČILIŠTE U SPLITU - PRIRODOSLOVNO - MATEMATIČKI FAKULTET</v>
      </c>
      <c r="O57" s="40" t="str">
        <f t="shared" si="5"/>
        <v>313</v>
      </c>
      <c r="P57" s="40" t="str">
        <f t="shared" si="6"/>
        <v>31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3211</v>
      </c>
      <c r="F58" s="45" t="str">
        <f t="shared" si="2"/>
        <v>Službena putovanja</v>
      </c>
      <c r="G58" s="328" t="s">
        <v>179</v>
      </c>
      <c r="H58" s="45" t="str">
        <f t="shared" si="3"/>
        <v>REDOVNA DJELATNOST SVEUČILIŠTA U SPLITU (IZ EVIDENCIJSKIH PRIHODA)</v>
      </c>
      <c r="I58" s="45" t="str">
        <f t="shared" si="4"/>
        <v>0942</v>
      </c>
      <c r="J58" s="224">
        <v>5000</v>
      </c>
      <c r="K58" s="224">
        <v>5000</v>
      </c>
      <c r="L58" s="224">
        <v>5000</v>
      </c>
      <c r="M58" s="49"/>
      <c r="N58" s="246" t="str">
        <f>IF(C58="","",'OPĆI DIO'!$C$1)</f>
        <v>2410 SVEUČILIŠTE U SPLITU - PRIRODOSLOVNO - MATEMATIČKI FAKULTET</v>
      </c>
      <c r="O58" s="40" t="str">
        <f t="shared" si="5"/>
        <v>321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3212</v>
      </c>
      <c r="F59" s="45" t="str">
        <f t="shared" si="2"/>
        <v>Naknade za prijevoz, za rad na terenu i odvojeni život</v>
      </c>
      <c r="G59" s="328" t="s">
        <v>179</v>
      </c>
      <c r="H59" s="45" t="str">
        <f t="shared" si="3"/>
        <v>REDOVNA DJELATNOST SVEUČILIŠTA U SPLITU (IZ EVIDENCIJSKIH PRIHODA)</v>
      </c>
      <c r="I59" s="45" t="str">
        <f t="shared" si="4"/>
        <v>0942</v>
      </c>
      <c r="J59" s="224">
        <v>1500</v>
      </c>
      <c r="K59" s="224">
        <v>1500</v>
      </c>
      <c r="L59" s="224">
        <v>1500</v>
      </c>
      <c r="M59" s="49"/>
      <c r="N59" s="246" t="str">
        <f>IF(C59="","",'OPĆI DIO'!$C$1)</f>
        <v>2410 SVEUČILIŠTE U SPLITU - PRIRODOSLOVNO - MATEMATIČKI FAKULTET</v>
      </c>
      <c r="O59" s="40" t="str">
        <f t="shared" si="5"/>
        <v>321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3213</v>
      </c>
      <c r="F60" s="45" t="str">
        <f t="shared" si="2"/>
        <v>Stručno usavršavanje zaposlenika</v>
      </c>
      <c r="G60" s="328" t="s">
        <v>179</v>
      </c>
      <c r="H60" s="45" t="str">
        <f t="shared" si="3"/>
        <v>REDOVNA DJELATNOST SVEUČILIŠTA U SPLITU (IZ EVIDENCIJSKIH PRIHODA)</v>
      </c>
      <c r="I60" s="45" t="str">
        <f t="shared" si="4"/>
        <v>0942</v>
      </c>
      <c r="J60" s="224">
        <v>800</v>
      </c>
      <c r="K60" s="224">
        <v>800</v>
      </c>
      <c r="L60" s="224">
        <v>800</v>
      </c>
      <c r="M60" s="49"/>
      <c r="N60" s="246" t="str">
        <f>IF(C60="","",'OPĆI DIO'!$C$1)</f>
        <v>2410 SVEUČILIŠTE U SPLITU - PRIRODOSLOVNO - MATEMATIČKI FAKULTET</v>
      </c>
      <c r="O60" s="40" t="str">
        <f t="shared" si="5"/>
        <v>321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3214</v>
      </c>
      <c r="F61" s="45" t="str">
        <f t="shared" si="2"/>
        <v>Ostale naknade troškova zaposlenima</v>
      </c>
      <c r="G61" s="328" t="s">
        <v>179</v>
      </c>
      <c r="H61" s="45" t="str">
        <f t="shared" si="3"/>
        <v>REDOVNA DJELATNOST SVEUČILIŠTA U SPLITU (IZ EVIDENCIJSKIH PRIHODA)</v>
      </c>
      <c r="I61" s="45" t="str">
        <f t="shared" si="4"/>
        <v>0942</v>
      </c>
      <c r="J61" s="224">
        <v>150</v>
      </c>
      <c r="K61" s="224">
        <v>150</v>
      </c>
      <c r="L61" s="224">
        <v>150</v>
      </c>
      <c r="M61" s="49"/>
      <c r="N61" s="246" t="str">
        <f>IF(C61="","",'OPĆI DIO'!$C$1)</f>
        <v>2410 SVEUČILIŠTE U SPLITU - PRIRODOSLOVNO - MATEMATIČKI FAKULTET</v>
      </c>
      <c r="O61" s="40" t="str">
        <f t="shared" si="5"/>
        <v>321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3221</v>
      </c>
      <c r="F62" s="45" t="str">
        <f t="shared" si="2"/>
        <v>Uredski materijal i ostali materijalni rashodi</v>
      </c>
      <c r="G62" s="328" t="s">
        <v>179</v>
      </c>
      <c r="H62" s="45" t="str">
        <f t="shared" si="3"/>
        <v>REDOVNA DJELATNOST SVEUČILIŠTA U SPLITU (IZ EVIDENCIJSKIH PRIHODA)</v>
      </c>
      <c r="I62" s="45" t="str">
        <f t="shared" si="4"/>
        <v>0942</v>
      </c>
      <c r="J62" s="224">
        <v>24232</v>
      </c>
      <c r="K62" s="224">
        <v>24232</v>
      </c>
      <c r="L62" s="224">
        <v>24232</v>
      </c>
      <c r="M62" s="49"/>
      <c r="N62" s="246" t="str">
        <f>IF(C62="","",'OPĆI DIO'!$C$1)</f>
        <v>2410 SVEUČILIŠTE U SPLITU - PRIRODOSLOVNO - MATEMATIČKI FAKULTET</v>
      </c>
      <c r="O62" s="40" t="str">
        <f t="shared" si="5"/>
        <v>322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3223</v>
      </c>
      <c r="F63" s="45" t="str">
        <f t="shared" si="2"/>
        <v>Energija</v>
      </c>
      <c r="G63" s="328" t="s">
        <v>179</v>
      </c>
      <c r="H63" s="45" t="str">
        <f t="shared" si="3"/>
        <v>REDOVNA DJELATNOST SVEUČILIŠTA U SPLITU (IZ EVIDENCIJSKIH PRIHODA)</v>
      </c>
      <c r="I63" s="45" t="str">
        <f t="shared" si="4"/>
        <v>0942</v>
      </c>
      <c r="J63" s="224">
        <v>50</v>
      </c>
      <c r="K63" s="224">
        <v>50</v>
      </c>
      <c r="L63" s="224">
        <v>50</v>
      </c>
      <c r="M63" s="49"/>
      <c r="N63" s="246" t="str">
        <f>IF(C63="","",'OPĆI DIO'!$C$1)</f>
        <v>2410 SVEUČILIŠTE U SPLITU - PRIRODOSLOVNO - MATEMATIČKI FAKULTET</v>
      </c>
      <c r="O63" s="40" t="str">
        <f t="shared" si="5"/>
        <v>322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3224</v>
      </c>
      <c r="F64" s="45" t="str">
        <f t="shared" si="2"/>
        <v>Materijal i dijelovi za tekuće i investicijsko održavanje</v>
      </c>
      <c r="G64" s="328" t="s">
        <v>179</v>
      </c>
      <c r="H64" s="45" t="str">
        <f t="shared" si="3"/>
        <v>REDOVNA DJELATNOST SVEUČILIŠTA U SPLITU (IZ EVIDENCIJSKIH PRIHODA)</v>
      </c>
      <c r="I64" s="45" t="str">
        <f t="shared" si="4"/>
        <v>0942</v>
      </c>
      <c r="J64" s="224">
        <v>2082</v>
      </c>
      <c r="K64" s="224">
        <v>2082</v>
      </c>
      <c r="L64" s="224">
        <v>2082</v>
      </c>
      <c r="M64" s="49"/>
      <c r="N64" s="246" t="str">
        <f>IF(C64="","",'OPĆI DIO'!$C$1)</f>
        <v>2410 SVEUČILIŠTE U SPLITU - PRIRODOSLOVNO - MATEMATIČKI FAKULTET</v>
      </c>
      <c r="O64" s="40" t="str">
        <f t="shared" si="5"/>
        <v>322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3225</v>
      </c>
      <c r="F65" s="45" t="str">
        <f t="shared" si="2"/>
        <v>Sitni inventar i auto gume</v>
      </c>
      <c r="G65" s="328" t="s">
        <v>179</v>
      </c>
      <c r="H65" s="45" t="str">
        <f t="shared" si="3"/>
        <v>REDOVNA DJELATNOST SVEUČILIŠTA U SPLITU (IZ EVIDENCIJSKIH PRIHODA)</v>
      </c>
      <c r="I65" s="45" t="str">
        <f t="shared" si="4"/>
        <v>0942</v>
      </c>
      <c r="J65" s="224">
        <v>150</v>
      </c>
      <c r="K65" s="224">
        <v>150</v>
      </c>
      <c r="L65" s="224">
        <v>150</v>
      </c>
      <c r="M65" s="49"/>
      <c r="N65" s="246" t="str">
        <f>IF(C65="","",'OPĆI DIO'!$C$1)</f>
        <v>2410 SVEUČILIŠTE U SPLITU - PRIRODOSLOVNO - MATEMATIČKI FAKULTET</v>
      </c>
      <c r="O65" s="40" t="str">
        <f t="shared" si="5"/>
        <v>322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3227</v>
      </c>
      <c r="F66" s="45" t="str">
        <f t="shared" si="2"/>
        <v>Službena, radna i zaštitna odjeća i obuća</v>
      </c>
      <c r="G66" s="328" t="s">
        <v>179</v>
      </c>
      <c r="H66" s="45" t="str">
        <f t="shared" si="3"/>
        <v>REDOVNA DJELATNOST SVEUČILIŠTA U SPLITU (IZ EVIDENCIJSKIH PRIHODA)</v>
      </c>
      <c r="I66" s="45" t="str">
        <f t="shared" si="4"/>
        <v>0942</v>
      </c>
      <c r="J66" s="224">
        <v>733</v>
      </c>
      <c r="K66" s="224">
        <v>733</v>
      </c>
      <c r="L66" s="224">
        <v>733</v>
      </c>
      <c r="M66" s="49"/>
      <c r="N66" s="246" t="str">
        <f>IF(C66="","",'OPĆI DIO'!$C$1)</f>
        <v>2410 SVEUČILIŠTE U SPLITU - PRIRODOSLOVNO - MATEMATIČKI FAKULTET</v>
      </c>
      <c r="O66" s="40" t="str">
        <f t="shared" si="5"/>
        <v>322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3231</v>
      </c>
      <c r="F67" s="45" t="str">
        <f t="shared" si="2"/>
        <v>Usluge telefona, pošte i prijevoza</v>
      </c>
      <c r="G67" s="328" t="s">
        <v>179</v>
      </c>
      <c r="H67" s="45" t="str">
        <f t="shared" si="3"/>
        <v>REDOVNA DJELATNOST SVEUČILIŠTA U SPLITU (IZ EVIDENCIJSKIH PRIHODA)</v>
      </c>
      <c r="I67" s="45" t="str">
        <f t="shared" si="4"/>
        <v>0942</v>
      </c>
      <c r="J67" s="224">
        <v>2060</v>
      </c>
      <c r="K67" s="224">
        <v>2060</v>
      </c>
      <c r="L67" s="224">
        <v>2060</v>
      </c>
      <c r="M67" s="49"/>
      <c r="N67" s="246" t="str">
        <f>IF(C67="","",'OPĆI DIO'!$C$1)</f>
        <v>2410 SVEUČILIŠTE U SPLITU - PRIRODOSLOVNO - MATEMATIČKI FAKULTET</v>
      </c>
      <c r="O67" s="40" t="str">
        <f t="shared" si="5"/>
        <v>323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3232</v>
      </c>
      <c r="F68" s="45" t="str">
        <f t="shared" ref="F68:F131" si="15">IFERROR(VLOOKUP(E68,$W$5:$Y$129,2,FALSE),"")</f>
        <v>Usluge tekućeg i investicijskog održavanja</v>
      </c>
      <c r="G68" s="328" t="s">
        <v>179</v>
      </c>
      <c r="H68" s="45" t="str">
        <f t="shared" ref="H68:H131" si="16">IFERROR(VLOOKUP(G68,$AC$6:$AD$344,2,FALSE),"")</f>
        <v>REDOVNA DJELATNOST SVEUČILIŠTA U SPLITU (IZ EVIDENCIJSKIH PRIHODA)</v>
      </c>
      <c r="I68" s="45" t="str">
        <f t="shared" ref="I68:I131" si="17">IFERROR(VLOOKUP(G68,$AC$6:$AG$344,3,FALSE),"")</f>
        <v>0942</v>
      </c>
      <c r="J68" s="224">
        <v>7759</v>
      </c>
      <c r="K68" s="224">
        <v>7759</v>
      </c>
      <c r="L68" s="224">
        <v>7759</v>
      </c>
      <c r="M68" s="49"/>
      <c r="N68" s="246" t="str">
        <f>IF(C68="","",'OPĆI DIO'!$C$1)</f>
        <v>2410 SVEUČILIŠTE U SPLITU - PRIRODOSLOVNO - MATEMATIČKI FAKULTET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3233</v>
      </c>
      <c r="F69" s="45" t="str">
        <f t="shared" si="15"/>
        <v>Usluge promidžbe i informiranja</v>
      </c>
      <c r="G69" s="328" t="s">
        <v>179</v>
      </c>
      <c r="H69" s="45" t="str">
        <f t="shared" si="16"/>
        <v>REDOVNA DJELATNOST SVEUČILIŠTA U SPLITU (IZ EVIDENCIJSKIH PRIHODA)</v>
      </c>
      <c r="I69" s="45" t="str">
        <f t="shared" si="17"/>
        <v>0942</v>
      </c>
      <c r="J69" s="224">
        <v>9870</v>
      </c>
      <c r="K69" s="224">
        <v>9870</v>
      </c>
      <c r="L69" s="224">
        <v>9870</v>
      </c>
      <c r="M69" s="49"/>
      <c r="N69" s="246" t="str">
        <f>IF(C69="","",'OPĆI DIO'!$C$1)</f>
        <v>2410 SVEUČILIŠTE U SPLITU - PRIRODOSLOVNO - MATEMATIČKI FAKULTET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3234</v>
      </c>
      <c r="F70" s="45" t="str">
        <f t="shared" si="15"/>
        <v>Komunalne usluge</v>
      </c>
      <c r="G70" s="328" t="s">
        <v>179</v>
      </c>
      <c r="H70" s="45" t="str">
        <f t="shared" si="16"/>
        <v>REDOVNA DJELATNOST SVEUČILIŠTA U SPLITU (IZ EVIDENCIJSKIH PRIHODA)</v>
      </c>
      <c r="I70" s="45" t="str">
        <f t="shared" si="17"/>
        <v>0942</v>
      </c>
      <c r="J70" s="224">
        <v>1242</v>
      </c>
      <c r="K70" s="224">
        <v>1242</v>
      </c>
      <c r="L70" s="224">
        <v>1242</v>
      </c>
      <c r="M70" s="49"/>
      <c r="N70" s="246" t="str">
        <f>IF(C70="","",'OPĆI DIO'!$C$1)</f>
        <v>2410 SVEUČILIŠTE U SPLITU - PRIRODOSLOVNO - MATEMATIČKI FAKULTET</v>
      </c>
      <c r="O70" s="40" t="str">
        <f t="shared" si="18"/>
        <v>323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3235</v>
      </c>
      <c r="F71" s="45" t="str">
        <f t="shared" si="15"/>
        <v>Zakupnine i najamnine</v>
      </c>
      <c r="G71" s="328" t="s">
        <v>179</v>
      </c>
      <c r="H71" s="45" t="str">
        <f t="shared" si="16"/>
        <v>REDOVNA DJELATNOST SVEUČILIŠTA U SPLITU (IZ EVIDENCIJSKIH PRIHODA)</v>
      </c>
      <c r="I71" s="45" t="str">
        <f t="shared" si="17"/>
        <v>0942</v>
      </c>
      <c r="J71" s="224">
        <v>11433</v>
      </c>
      <c r="K71" s="224">
        <v>11433</v>
      </c>
      <c r="L71" s="224">
        <v>11433</v>
      </c>
      <c r="M71" s="49"/>
      <c r="N71" s="246" t="str">
        <f>IF(C71="","",'OPĆI DIO'!$C$1)</f>
        <v>2410 SVEUČILIŠTE U SPLITU - PRIRODOSLOVNO - MATEMATIČKI FAKULTET</v>
      </c>
      <c r="O71" s="40" t="str">
        <f t="shared" si="18"/>
        <v>323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3236</v>
      </c>
      <c r="F72" s="45" t="str">
        <f t="shared" si="15"/>
        <v>Zdravstvene i veterinarske usluge</v>
      </c>
      <c r="G72" s="328" t="s">
        <v>179</v>
      </c>
      <c r="H72" s="45" t="str">
        <f t="shared" si="16"/>
        <v>REDOVNA DJELATNOST SVEUČILIŠTA U SPLITU (IZ EVIDENCIJSKIH PRIHODA)</v>
      </c>
      <c r="I72" s="45" t="str">
        <f t="shared" si="17"/>
        <v>0942</v>
      </c>
      <c r="J72" s="224">
        <v>300</v>
      </c>
      <c r="K72" s="224">
        <v>300</v>
      </c>
      <c r="L72" s="224">
        <v>300</v>
      </c>
      <c r="M72" s="49"/>
      <c r="N72" s="246" t="str">
        <f>IF(C72="","",'OPĆI DIO'!$C$1)</f>
        <v>2410 SVEUČILIŠTE U SPLITU - PRIRODOSLOVNO - MATEMATIČKI FAKULTET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3237</v>
      </c>
      <c r="F73" s="45" t="str">
        <f t="shared" si="15"/>
        <v>Intelektualne i osobne usluge</v>
      </c>
      <c r="G73" s="328" t="s">
        <v>179</v>
      </c>
      <c r="H73" s="45" t="str">
        <f t="shared" si="16"/>
        <v>REDOVNA DJELATNOST SVEUČILIŠTA U SPLITU (IZ EVIDENCIJSKIH PRIHODA)</v>
      </c>
      <c r="I73" s="45" t="str">
        <f t="shared" si="17"/>
        <v>0942</v>
      </c>
      <c r="J73" s="224">
        <v>54000</v>
      </c>
      <c r="K73" s="224">
        <v>70500</v>
      </c>
      <c r="L73" s="224">
        <v>70500</v>
      </c>
      <c r="M73" s="49"/>
      <c r="N73" s="246" t="str">
        <f>IF(C73="","",'OPĆI DIO'!$C$1)</f>
        <v>2410 SVEUČILIŠTE U SPLITU - PRIRODOSLOVNO - MATEMATIČKI FAKULTET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3238</v>
      </c>
      <c r="F74" s="45" t="str">
        <f t="shared" si="15"/>
        <v>Računalne usluge</v>
      </c>
      <c r="G74" s="328" t="s">
        <v>179</v>
      </c>
      <c r="H74" s="45" t="str">
        <f t="shared" si="16"/>
        <v>REDOVNA DJELATNOST SVEUČILIŠTA U SPLITU (IZ EVIDENCIJSKIH PRIHODA)</v>
      </c>
      <c r="I74" s="45" t="str">
        <f t="shared" si="17"/>
        <v>0942</v>
      </c>
      <c r="J74" s="224">
        <v>2800</v>
      </c>
      <c r="K74" s="224">
        <v>2800</v>
      </c>
      <c r="L74" s="224">
        <v>2800</v>
      </c>
      <c r="M74" s="49"/>
      <c r="N74" s="246" t="str">
        <f>IF(C74="","",'OPĆI DIO'!$C$1)</f>
        <v>2410 SVEUČILIŠTE U SPLITU - PRIRODOSLOVNO - MATEMATIČKI FAKULTET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3239</v>
      </c>
      <c r="F75" s="45" t="str">
        <f t="shared" si="15"/>
        <v>Ostale usluge</v>
      </c>
      <c r="G75" s="328" t="s">
        <v>179</v>
      </c>
      <c r="H75" s="45" t="str">
        <f t="shared" si="16"/>
        <v>REDOVNA DJELATNOST SVEUČILIŠTA U SPLITU (IZ EVIDENCIJSKIH PRIHODA)</v>
      </c>
      <c r="I75" s="45" t="str">
        <f t="shared" si="17"/>
        <v>0942</v>
      </c>
      <c r="J75" s="224">
        <v>5524</v>
      </c>
      <c r="K75" s="224">
        <v>5524</v>
      </c>
      <c r="L75" s="224">
        <v>5524</v>
      </c>
      <c r="M75" s="49"/>
      <c r="N75" s="246" t="str">
        <f>IF(C75="","",'OPĆI DIO'!$C$1)</f>
        <v>2410 SVEUČILIŠTE U SPLITU - PRIRODOSLOVNO - MATEMATIČKI FAKULTET</v>
      </c>
      <c r="O75" s="40" t="str">
        <f t="shared" si="18"/>
        <v>323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3241</v>
      </c>
      <c r="F76" s="45" t="str">
        <f t="shared" si="15"/>
        <v>Naknade troškova osobama izvan radnog odnosa</v>
      </c>
      <c r="G76" s="328" t="s">
        <v>179</v>
      </c>
      <c r="H76" s="45" t="str">
        <f t="shared" si="16"/>
        <v>REDOVNA DJELATNOST SVEUČILIŠTA U SPLITU (IZ EVIDENCIJSKIH PRIHODA)</v>
      </c>
      <c r="I76" s="45" t="str">
        <f t="shared" si="17"/>
        <v>0942</v>
      </c>
      <c r="J76" s="224">
        <v>22050</v>
      </c>
      <c r="K76" s="224">
        <v>22050</v>
      </c>
      <c r="L76" s="224">
        <v>22050</v>
      </c>
      <c r="M76" s="49"/>
      <c r="N76" s="246" t="str">
        <f>IF(C76="","",'OPĆI DIO'!$C$1)</f>
        <v>2410 SVEUČILIŠTE U SPLITU - PRIRODOSLOVNO - MATEMATIČKI FAKULTET</v>
      </c>
      <c r="O76" s="40" t="str">
        <f t="shared" si="18"/>
        <v>324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3293</v>
      </c>
      <c r="F77" s="45" t="str">
        <f t="shared" si="15"/>
        <v>Reprezentacija</v>
      </c>
      <c r="G77" s="328" t="s">
        <v>179</v>
      </c>
      <c r="H77" s="45" t="str">
        <f t="shared" si="16"/>
        <v>REDOVNA DJELATNOST SVEUČILIŠTA U SPLITU (IZ EVIDENCIJSKIH PRIHODA)</v>
      </c>
      <c r="I77" s="45" t="str">
        <f t="shared" si="17"/>
        <v>0942</v>
      </c>
      <c r="J77" s="224">
        <v>13000</v>
      </c>
      <c r="K77" s="224">
        <v>13000</v>
      </c>
      <c r="L77" s="224">
        <v>13000</v>
      </c>
      <c r="M77" s="49"/>
      <c r="N77" s="246" t="str">
        <f>IF(C77="","",'OPĆI DIO'!$C$1)</f>
        <v>2410 SVEUČILIŠTE U SPLITU - PRIRODOSLOVNO - MATEMATIČKI FAKULTET</v>
      </c>
      <c r="O77" s="40" t="str">
        <f t="shared" si="18"/>
        <v>329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3295</v>
      </c>
      <c r="F78" s="45" t="str">
        <f t="shared" si="15"/>
        <v>Pristojbe i naknade</v>
      </c>
      <c r="G78" s="328" t="s">
        <v>179</v>
      </c>
      <c r="H78" s="45" t="str">
        <f t="shared" si="16"/>
        <v>REDOVNA DJELATNOST SVEUČILIŠTA U SPLITU (IZ EVIDENCIJSKIH PRIHODA)</v>
      </c>
      <c r="I78" s="45" t="str">
        <f t="shared" si="17"/>
        <v>0942</v>
      </c>
      <c r="J78" s="224">
        <v>140</v>
      </c>
      <c r="K78" s="224">
        <v>140</v>
      </c>
      <c r="L78" s="224">
        <v>140</v>
      </c>
      <c r="M78" s="49"/>
      <c r="N78" s="246" t="str">
        <f>IF(C78="","",'OPĆI DIO'!$C$1)</f>
        <v>2410 SVEUČILIŠTE U SPLITU - PRIRODOSLOVNO - MATEMATIČKI FAKULTET</v>
      </c>
      <c r="O78" s="40" t="str">
        <f t="shared" si="18"/>
        <v>329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3299</v>
      </c>
      <c r="F79" s="45" t="str">
        <f t="shared" si="15"/>
        <v>Ostali nespomenuti rashodi poslovanja</v>
      </c>
      <c r="G79" s="328" t="s">
        <v>179</v>
      </c>
      <c r="H79" s="45" t="str">
        <f t="shared" si="16"/>
        <v>REDOVNA DJELATNOST SVEUČILIŠTA U SPLITU (IZ EVIDENCIJSKIH PRIHODA)</v>
      </c>
      <c r="I79" s="45" t="str">
        <f t="shared" si="17"/>
        <v>0942</v>
      </c>
      <c r="J79" s="224">
        <v>1215</v>
      </c>
      <c r="K79" s="224">
        <v>1215</v>
      </c>
      <c r="L79" s="224">
        <v>1215</v>
      </c>
      <c r="M79" s="49"/>
      <c r="N79" s="246" t="str">
        <f>IF(C79="","",'OPĆI DIO'!$C$1)</f>
        <v>2410 SVEUČILIŠTE U SPLITU - PRIRODOSLOVNO - MATEMATIČKI FAKULTET</v>
      </c>
      <c r="O79" s="40" t="str">
        <f t="shared" si="18"/>
        <v>329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3431</v>
      </c>
      <c r="F80" s="45" t="str">
        <f t="shared" si="15"/>
        <v>Bankarske usluge i usluge platnog prometa</v>
      </c>
      <c r="G80" s="328" t="s">
        <v>179</v>
      </c>
      <c r="H80" s="45" t="str">
        <f t="shared" si="16"/>
        <v>REDOVNA DJELATNOST SVEUČILIŠTA U SPLITU (IZ EVIDENCIJSKIH PRIHODA)</v>
      </c>
      <c r="I80" s="45" t="str">
        <f t="shared" si="17"/>
        <v>0942</v>
      </c>
      <c r="J80" s="224">
        <v>50</v>
      </c>
      <c r="K80" s="224">
        <v>50</v>
      </c>
      <c r="L80" s="224">
        <v>50</v>
      </c>
      <c r="M80" s="49"/>
      <c r="N80" s="246" t="str">
        <f>IF(C80="","",'OPĆI DIO'!$C$1)</f>
        <v>2410 SVEUČILIŠTE U SPLITU - PRIRODOSLOVNO - MATEMATIČKI FAKULTET</v>
      </c>
      <c r="O80" s="40" t="str">
        <f t="shared" si="18"/>
        <v>343</v>
      </c>
      <c r="P80" s="40" t="str">
        <f t="shared" si="19"/>
        <v>34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3721</v>
      </c>
      <c r="F81" s="45" t="str">
        <f t="shared" si="15"/>
        <v>Naknade građanima i kućanstvima u novcu</v>
      </c>
      <c r="G81" s="328" t="s">
        <v>179</v>
      </c>
      <c r="H81" s="45" t="str">
        <f t="shared" si="16"/>
        <v>REDOVNA DJELATNOST SVEUČILIŠTA U SPLITU (IZ EVIDENCIJSKIH PRIHODA)</v>
      </c>
      <c r="I81" s="45" t="str">
        <f t="shared" si="17"/>
        <v>0942</v>
      </c>
      <c r="J81" s="224">
        <v>14000</v>
      </c>
      <c r="K81" s="224">
        <v>14000</v>
      </c>
      <c r="L81" s="224">
        <v>14000</v>
      </c>
      <c r="M81" s="49"/>
      <c r="N81" s="246" t="str">
        <f>IF(C81="","",'OPĆI DIO'!$C$1)</f>
        <v>2410 SVEUČILIŠTE U SPLITU - PRIRODOSLOVNO - MATEMATIČKI FAKULTET</v>
      </c>
      <c r="O81" s="40" t="str">
        <f t="shared" si="18"/>
        <v>372</v>
      </c>
      <c r="P81" s="40" t="str">
        <f t="shared" si="19"/>
        <v>37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3722</v>
      </c>
      <c r="F82" s="45" t="str">
        <f t="shared" si="15"/>
        <v>Naknade građanima i kućanstvima u naravi</v>
      </c>
      <c r="G82" s="328" t="s">
        <v>179</v>
      </c>
      <c r="H82" s="45" t="str">
        <f t="shared" si="16"/>
        <v>REDOVNA DJELATNOST SVEUČILIŠTA U SPLITU (IZ EVIDENCIJSKIH PRIHODA)</v>
      </c>
      <c r="I82" s="45" t="str">
        <f t="shared" si="17"/>
        <v>0942</v>
      </c>
      <c r="J82" s="224">
        <v>3000</v>
      </c>
      <c r="K82" s="224">
        <v>3000</v>
      </c>
      <c r="L82" s="224">
        <v>3000</v>
      </c>
      <c r="M82" s="49"/>
      <c r="N82" s="246" t="str">
        <f>IF(C82="","",'OPĆI DIO'!$C$1)</f>
        <v>2410 SVEUČILIŠTE U SPLITU - PRIRODOSLOVNO - MATEMATIČKI FAKULTET</v>
      </c>
      <c r="O82" s="40" t="str">
        <f t="shared" si="18"/>
        <v>372</v>
      </c>
      <c r="P82" s="40" t="str">
        <f t="shared" si="19"/>
        <v>37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4221</v>
      </c>
      <c r="F83" s="45" t="str">
        <f t="shared" si="15"/>
        <v>Uredska oprema i namještaj</v>
      </c>
      <c r="G83" s="328" t="s">
        <v>179</v>
      </c>
      <c r="H83" s="45" t="str">
        <f t="shared" si="16"/>
        <v>REDOVNA DJELATNOST SVEUČILIŠTA U SPLITU (IZ EVIDENCIJSKIH PRIHODA)</v>
      </c>
      <c r="I83" s="45" t="str">
        <f t="shared" si="17"/>
        <v>0942</v>
      </c>
      <c r="J83" s="224">
        <v>17357</v>
      </c>
      <c r="K83" s="224">
        <v>17357</v>
      </c>
      <c r="L83" s="224">
        <v>17357</v>
      </c>
      <c r="M83" s="49"/>
      <c r="N83" s="246" t="str">
        <f>IF(C83="","",'OPĆI DIO'!$C$1)</f>
        <v>2410 SVEUČILIŠTE U SPLITU - PRIRODOSLOVNO - MATEMATIČKI FAKULTET</v>
      </c>
      <c r="O83" s="40" t="str">
        <f t="shared" si="18"/>
        <v>422</v>
      </c>
      <c r="P83" s="40" t="str">
        <f t="shared" si="19"/>
        <v>42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4222</v>
      </c>
      <c r="F84" s="45" t="str">
        <f t="shared" si="15"/>
        <v>Komunikacijska oprema</v>
      </c>
      <c r="G84" s="328" t="s">
        <v>179</v>
      </c>
      <c r="H84" s="45" t="str">
        <f t="shared" si="16"/>
        <v>REDOVNA DJELATNOST SVEUČILIŠTA U SPLITU (IZ EVIDENCIJSKIH PRIHODA)</v>
      </c>
      <c r="I84" s="45" t="str">
        <f t="shared" si="17"/>
        <v>0942</v>
      </c>
      <c r="J84" s="224">
        <v>500</v>
      </c>
      <c r="K84" s="224">
        <v>500</v>
      </c>
      <c r="L84" s="224">
        <v>500</v>
      </c>
      <c r="M84" s="49"/>
      <c r="N84" s="246" t="str">
        <f>IF(C84="","",'OPĆI DIO'!$C$1)</f>
        <v>2410 SVEUČILIŠTE U SPLITU - PRIRODOSLOVNO - MATEMATIČKI FAKULTET</v>
      </c>
      <c r="O84" s="40" t="str">
        <f t="shared" si="18"/>
        <v>422</v>
      </c>
      <c r="P84" s="40" t="str">
        <f t="shared" si="19"/>
        <v>42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4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4223</v>
      </c>
      <c r="F85" s="45" t="str">
        <f t="shared" si="15"/>
        <v>Oprema za održavanje i zaštitu</v>
      </c>
      <c r="G85" s="328" t="s">
        <v>179</v>
      </c>
      <c r="H85" s="45" t="str">
        <f t="shared" si="16"/>
        <v>REDOVNA DJELATNOST SVEUČILIŠTA U SPLITU (IZ EVIDENCIJSKIH PRIHODA)</v>
      </c>
      <c r="I85" s="45" t="str">
        <f t="shared" si="17"/>
        <v>0942</v>
      </c>
      <c r="J85" s="224">
        <v>1500</v>
      </c>
      <c r="K85" s="224">
        <v>1500</v>
      </c>
      <c r="L85" s="224">
        <v>1500</v>
      </c>
      <c r="M85" s="49"/>
      <c r="N85" s="246" t="str">
        <f>IF(C85="","",'OPĆI DIO'!$C$1)</f>
        <v>2410 SVEUČILIŠTE U SPLITU - PRIRODOSLOVNO - MATEMATIČKI FAKULTET</v>
      </c>
      <c r="O85" s="40" t="str">
        <f t="shared" si="18"/>
        <v>422</v>
      </c>
      <c r="P85" s="40" t="str">
        <f t="shared" si="19"/>
        <v>42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4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4224</v>
      </c>
      <c r="F86" s="45" t="str">
        <f t="shared" si="15"/>
        <v>Medicinska i laboratorijska oprema</v>
      </c>
      <c r="G86" s="328" t="s">
        <v>179</v>
      </c>
      <c r="H86" s="45" t="str">
        <f t="shared" si="16"/>
        <v>REDOVNA DJELATNOST SVEUČILIŠTA U SPLITU (IZ EVIDENCIJSKIH PRIHODA)</v>
      </c>
      <c r="I86" s="45" t="str">
        <f t="shared" si="17"/>
        <v>0942</v>
      </c>
      <c r="J86" s="224">
        <v>8405</v>
      </c>
      <c r="K86" s="224">
        <v>8405</v>
      </c>
      <c r="L86" s="224">
        <v>8405</v>
      </c>
      <c r="M86" s="49"/>
      <c r="N86" s="246" t="str">
        <f>IF(C86="","",'OPĆI DIO'!$C$1)</f>
        <v>2410 SVEUČILIŠTE U SPLITU - PRIRODOSLOVNO - MATEMATIČKI FAKULTET</v>
      </c>
      <c r="O86" s="40" t="str">
        <f t="shared" si="18"/>
        <v>422</v>
      </c>
      <c r="P86" s="40" t="str">
        <f t="shared" si="19"/>
        <v>42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4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4225</v>
      </c>
      <c r="F87" s="45" t="str">
        <f t="shared" si="15"/>
        <v>Instrumenti, uređaji i strojevi</v>
      </c>
      <c r="G87" s="328" t="s">
        <v>179</v>
      </c>
      <c r="H87" s="45" t="str">
        <f t="shared" si="16"/>
        <v>REDOVNA DJELATNOST SVEUČILIŠTA U SPLITU (IZ EVIDENCIJSKIH PRIHODA)</v>
      </c>
      <c r="I87" s="45" t="str">
        <f t="shared" si="17"/>
        <v>0942</v>
      </c>
      <c r="J87" s="224">
        <v>1543</v>
      </c>
      <c r="K87" s="224">
        <v>1543</v>
      </c>
      <c r="L87" s="224">
        <v>1543</v>
      </c>
      <c r="M87" s="49"/>
      <c r="N87" s="246" t="str">
        <f>IF(C87="","",'OPĆI DIO'!$C$1)</f>
        <v>2410 SVEUČILIŠTE U SPLITU - PRIRODOSLOVNO - MATEMATIČKI FAKULTET</v>
      </c>
      <c r="O87" s="40" t="str">
        <f t="shared" si="18"/>
        <v>422</v>
      </c>
      <c r="P87" s="40" t="str">
        <f t="shared" si="19"/>
        <v>42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4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4227</v>
      </c>
      <c r="F88" s="45" t="str">
        <f t="shared" si="15"/>
        <v>Uređaji, strojevi i oprema za ostale namjene</v>
      </c>
      <c r="G88" s="328" t="s">
        <v>179</v>
      </c>
      <c r="H88" s="45" t="str">
        <f t="shared" si="16"/>
        <v>REDOVNA DJELATNOST SVEUČILIŠTA U SPLITU (IZ EVIDENCIJSKIH PRIHODA)</v>
      </c>
      <c r="I88" s="45" t="str">
        <f t="shared" si="17"/>
        <v>0942</v>
      </c>
      <c r="J88" s="224">
        <v>2175</v>
      </c>
      <c r="K88" s="224">
        <v>2175</v>
      </c>
      <c r="L88" s="224">
        <v>2175</v>
      </c>
      <c r="M88" s="49"/>
      <c r="N88" s="246" t="str">
        <f>IF(C88="","",'OPĆI DIO'!$C$1)</f>
        <v>2410 SVEUČILIŠTE U SPLITU - PRIRODOSLOVNO - MATEMATIČKI FAKULTET</v>
      </c>
      <c r="O88" s="40" t="str">
        <f t="shared" si="18"/>
        <v>422</v>
      </c>
      <c r="P88" s="40" t="str">
        <f t="shared" si="19"/>
        <v>42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4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4241</v>
      </c>
      <c r="F89" s="45" t="str">
        <f t="shared" si="15"/>
        <v>Knjige</v>
      </c>
      <c r="G89" s="328" t="s">
        <v>179</v>
      </c>
      <c r="H89" s="45" t="str">
        <f t="shared" si="16"/>
        <v>REDOVNA DJELATNOST SVEUČILIŠTA U SPLITU (IZ EVIDENCIJSKIH PRIHODA)</v>
      </c>
      <c r="I89" s="45" t="str">
        <f t="shared" si="17"/>
        <v>0942</v>
      </c>
      <c r="J89" s="224">
        <v>1500</v>
      </c>
      <c r="K89" s="224">
        <v>1500</v>
      </c>
      <c r="L89" s="224">
        <v>1500</v>
      </c>
      <c r="M89" s="49"/>
      <c r="N89" s="246" t="str">
        <f>IF(C89="","",'OPĆI DIO'!$C$1)</f>
        <v>2410 SVEUČILIŠTE U SPLITU - PRIRODOSLOVNO - MATEMATIČKI FAKULTET</v>
      </c>
      <c r="O89" s="40" t="str">
        <f t="shared" si="18"/>
        <v>424</v>
      </c>
      <c r="P89" s="40" t="str">
        <f t="shared" si="19"/>
        <v>42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4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4262</v>
      </c>
      <c r="F90" s="45" t="str">
        <f t="shared" si="15"/>
        <v>Ulaganja u računalne programe</v>
      </c>
      <c r="G90" s="328" t="s">
        <v>179</v>
      </c>
      <c r="H90" s="45" t="str">
        <f t="shared" si="16"/>
        <v>REDOVNA DJELATNOST SVEUČILIŠTA U SPLITU (IZ EVIDENCIJSKIH PRIHODA)</v>
      </c>
      <c r="I90" s="45" t="str">
        <f t="shared" si="17"/>
        <v>0942</v>
      </c>
      <c r="J90" s="224">
        <v>1900</v>
      </c>
      <c r="K90" s="224">
        <v>1900</v>
      </c>
      <c r="L90" s="224">
        <v>1900</v>
      </c>
      <c r="M90" s="49"/>
      <c r="N90" s="246" t="str">
        <f>IF(C90="","",'OPĆI DIO'!$C$1)</f>
        <v>2410 SVEUČILIŠTE U SPLITU - PRIRODOSLOVNO - MATEMATIČKI FAKULTET</v>
      </c>
      <c r="O90" s="40" t="str">
        <f t="shared" si="18"/>
        <v>426</v>
      </c>
      <c r="P90" s="40" t="str">
        <f t="shared" si="19"/>
        <v>42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4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52</v>
      </c>
      <c r="D91" s="45" t="str">
        <f t="shared" si="14"/>
        <v>Ostale pomoći</v>
      </c>
      <c r="E91" s="50">
        <v>3111</v>
      </c>
      <c r="F91" s="45" t="str">
        <f t="shared" si="15"/>
        <v>Plaće za redovan rad</v>
      </c>
      <c r="G91" s="328" t="s">
        <v>179</v>
      </c>
      <c r="H91" s="45" t="str">
        <f t="shared" si="16"/>
        <v>REDOVNA DJELATNOST SVEUČILIŠTA U SPLITU (IZ EVIDENCIJSKIH PRIHODA)</v>
      </c>
      <c r="I91" s="45" t="str">
        <f t="shared" si="17"/>
        <v>0942</v>
      </c>
      <c r="J91" s="224">
        <v>49204</v>
      </c>
      <c r="K91" s="224">
        <v>28000</v>
      </c>
      <c r="L91" s="224">
        <v>21646</v>
      </c>
      <c r="M91" s="49"/>
      <c r="N91" s="246" t="str">
        <f>IF(C91="","",'OPĆI DIO'!$C$1)</f>
        <v>2410 SVEUČILIŠTE U SPLITU - PRIRODOSLOVNO - MATEMATIČKI FAKULTET</v>
      </c>
      <c r="O91" s="40" t="str">
        <f t="shared" si="18"/>
        <v>311</v>
      </c>
      <c r="P91" s="40" t="str">
        <f t="shared" si="19"/>
        <v>31</v>
      </c>
      <c r="Q91" s="40" t="str">
        <f t="shared" si="20"/>
        <v>52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52</v>
      </c>
      <c r="D92" s="45" t="str">
        <f t="shared" si="14"/>
        <v>Ostale pomoći</v>
      </c>
      <c r="E92" s="50">
        <v>3121</v>
      </c>
      <c r="F92" s="45" t="str">
        <f t="shared" si="15"/>
        <v>Ostali rashodi za zaposlene</v>
      </c>
      <c r="G92" s="328" t="s">
        <v>179</v>
      </c>
      <c r="H92" s="45" t="str">
        <f t="shared" si="16"/>
        <v>REDOVNA DJELATNOST SVEUČILIŠTA U SPLITU (IZ EVIDENCIJSKIH PRIHODA)</v>
      </c>
      <c r="I92" s="45" t="str">
        <f t="shared" si="17"/>
        <v>0942</v>
      </c>
      <c r="J92" s="224">
        <v>30000</v>
      </c>
      <c r="K92" s="224">
        <v>30000</v>
      </c>
      <c r="L92" s="224">
        <v>30000</v>
      </c>
      <c r="M92" s="49"/>
      <c r="N92" s="246" t="str">
        <f>IF(C92="","",'OPĆI DIO'!$C$1)</f>
        <v>2410 SVEUČILIŠTE U SPLITU - PRIRODOSLOVNO - MATEMATIČKI FAKULTET</v>
      </c>
      <c r="O92" s="40" t="str">
        <f t="shared" si="18"/>
        <v>312</v>
      </c>
      <c r="P92" s="40" t="str">
        <f t="shared" si="19"/>
        <v>31</v>
      </c>
      <c r="Q92" s="40" t="str">
        <f t="shared" si="20"/>
        <v>52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52</v>
      </c>
      <c r="D93" s="45" t="str">
        <f t="shared" si="14"/>
        <v>Ostale pomoći</v>
      </c>
      <c r="E93" s="50">
        <v>3132</v>
      </c>
      <c r="F93" s="45" t="str">
        <f t="shared" si="15"/>
        <v>Doprinosi za obvezno zdravstveno osiguranje</v>
      </c>
      <c r="G93" s="328" t="s">
        <v>179</v>
      </c>
      <c r="H93" s="45" t="str">
        <f t="shared" si="16"/>
        <v>REDOVNA DJELATNOST SVEUČILIŠTA U SPLITU (IZ EVIDENCIJSKIH PRIHODA)</v>
      </c>
      <c r="I93" s="45" t="str">
        <f t="shared" si="17"/>
        <v>0942</v>
      </c>
      <c r="J93" s="224">
        <v>8119</v>
      </c>
      <c r="K93" s="224">
        <v>4620</v>
      </c>
      <c r="L93" s="224">
        <v>3571</v>
      </c>
      <c r="M93" s="49"/>
      <c r="N93" s="246" t="str">
        <f>IF(C93="","",'OPĆI DIO'!$C$1)</f>
        <v>2410 SVEUČILIŠTE U SPLITU - PRIRODOSLOVNO - MATEMATIČKI FAKULTET</v>
      </c>
      <c r="O93" s="40" t="str">
        <f t="shared" si="18"/>
        <v>313</v>
      </c>
      <c r="P93" s="40" t="str">
        <f t="shared" si="19"/>
        <v>31</v>
      </c>
      <c r="Q93" s="40" t="str">
        <f t="shared" si="20"/>
        <v>52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4"/>
        <v>Ostale pomoći</v>
      </c>
      <c r="E94" s="50">
        <v>3211</v>
      </c>
      <c r="F94" s="45" t="str">
        <f t="shared" si="15"/>
        <v>Službena putovanja</v>
      </c>
      <c r="G94" s="328" t="s">
        <v>179</v>
      </c>
      <c r="H94" s="45" t="str">
        <f t="shared" si="16"/>
        <v>REDOVNA DJELATNOST SVEUČILIŠTA U SPLITU (IZ EVIDENCIJSKIH PRIHODA)</v>
      </c>
      <c r="I94" s="45" t="str">
        <f t="shared" si="17"/>
        <v>0942</v>
      </c>
      <c r="J94" s="224">
        <v>96732</v>
      </c>
      <c r="K94" s="224">
        <v>67155</v>
      </c>
      <c r="L94" s="224">
        <v>67155</v>
      </c>
      <c r="M94" s="49"/>
      <c r="N94" s="246" t="str">
        <f>IF(C94="","",'OPĆI DIO'!$C$1)</f>
        <v>2410 SVEUČILIŠTE U SPLITU - PRIRODOSLOVNO - MATEMATIČKI FAKULTET</v>
      </c>
      <c r="O94" s="40" t="str">
        <f t="shared" si="18"/>
        <v>321</v>
      </c>
      <c r="P94" s="40" t="str">
        <f t="shared" si="19"/>
        <v>32</v>
      </c>
      <c r="Q94" s="40" t="str">
        <f t="shared" si="20"/>
        <v>52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4"/>
        <v>Ostale pomoći</v>
      </c>
      <c r="E95" s="50">
        <v>3213</v>
      </c>
      <c r="F95" s="45" t="str">
        <f t="shared" si="15"/>
        <v>Stručno usavršavanje zaposlenika</v>
      </c>
      <c r="G95" s="328" t="s">
        <v>179</v>
      </c>
      <c r="H95" s="45" t="str">
        <f t="shared" si="16"/>
        <v>REDOVNA DJELATNOST SVEUČILIŠTA U SPLITU (IZ EVIDENCIJSKIH PRIHODA)</v>
      </c>
      <c r="I95" s="45" t="str">
        <f t="shared" si="17"/>
        <v>0942</v>
      </c>
      <c r="J95" s="224">
        <v>10470</v>
      </c>
      <c r="K95" s="224">
        <v>4645</v>
      </c>
      <c r="L95" s="224">
        <v>1327</v>
      </c>
      <c r="M95" s="49"/>
      <c r="N95" s="246" t="str">
        <f>IF(C95="","",'OPĆI DIO'!$C$1)</f>
        <v>2410 SVEUČILIŠTE U SPLITU - PRIRODOSLOVNO - MATEMATIČKI FAKULTET</v>
      </c>
      <c r="O95" s="40" t="str">
        <f t="shared" si="18"/>
        <v>321</v>
      </c>
      <c r="P95" s="40" t="str">
        <f t="shared" si="19"/>
        <v>32</v>
      </c>
      <c r="Q95" s="40" t="str">
        <f t="shared" si="20"/>
        <v>52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4"/>
        <v>Ostale pomoći</v>
      </c>
      <c r="E96" s="50">
        <v>3221</v>
      </c>
      <c r="F96" s="45" t="str">
        <f t="shared" si="15"/>
        <v>Uredski materijal i ostali materijalni rashodi</v>
      </c>
      <c r="G96" s="328" t="s">
        <v>179</v>
      </c>
      <c r="H96" s="45" t="str">
        <f t="shared" si="16"/>
        <v>REDOVNA DJELATNOST SVEUČILIŠTA U SPLITU (IZ EVIDENCIJSKIH PRIHODA)</v>
      </c>
      <c r="I96" s="45" t="str">
        <f t="shared" si="17"/>
        <v>0942</v>
      </c>
      <c r="J96" s="224">
        <v>1000</v>
      </c>
      <c r="K96" s="224">
        <v>0</v>
      </c>
      <c r="L96" s="224">
        <v>0</v>
      </c>
      <c r="M96" s="49"/>
      <c r="N96" s="246" t="str">
        <f>IF(C96="","",'OPĆI DIO'!$C$1)</f>
        <v>2410 SVEUČILIŠTE U SPLITU - PRIRODOSLOVNO - MATEMATIČKI FAKULTET</v>
      </c>
      <c r="O96" s="40" t="str">
        <f t="shared" si="18"/>
        <v>322</v>
      </c>
      <c r="P96" s="40" t="str">
        <f t="shared" si="19"/>
        <v>32</v>
      </c>
      <c r="Q96" s="40" t="str">
        <f t="shared" si="20"/>
        <v>52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52</v>
      </c>
      <c r="D97" s="45" t="str">
        <f t="shared" si="14"/>
        <v>Ostale pomoći</v>
      </c>
      <c r="E97" s="50">
        <v>3223</v>
      </c>
      <c r="F97" s="45" t="str">
        <f t="shared" si="15"/>
        <v>Energija</v>
      </c>
      <c r="G97" s="328" t="s">
        <v>179</v>
      </c>
      <c r="H97" s="45" t="str">
        <f t="shared" si="16"/>
        <v>REDOVNA DJELATNOST SVEUČILIŠTA U SPLITU (IZ EVIDENCIJSKIH PRIHODA)</v>
      </c>
      <c r="I97" s="45" t="str">
        <f t="shared" si="17"/>
        <v>0942</v>
      </c>
      <c r="J97" s="224">
        <v>1300</v>
      </c>
      <c r="K97" s="224">
        <v>1327</v>
      </c>
      <c r="L97" s="224">
        <v>2710</v>
      </c>
      <c r="M97" s="49"/>
      <c r="N97" s="246" t="str">
        <f>IF(C97="","",'OPĆI DIO'!$C$1)</f>
        <v>2410 SVEUČILIŠTE U SPLITU - PRIRODOSLOVNO - MATEMATIČKI FAKULTET</v>
      </c>
      <c r="O97" s="40" t="str">
        <f t="shared" si="18"/>
        <v>322</v>
      </c>
      <c r="P97" s="40" t="str">
        <f t="shared" si="19"/>
        <v>32</v>
      </c>
      <c r="Q97" s="40" t="str">
        <f t="shared" si="20"/>
        <v>52</v>
      </c>
      <c r="R97" s="40" t="str">
        <f t="shared" si="21"/>
        <v>94</v>
      </c>
      <c r="S97" s="40" t="str">
        <f t="shared" si="22"/>
        <v>3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4"/>
        <v>Ostale pomoći</v>
      </c>
      <c r="E98" s="50">
        <v>3224</v>
      </c>
      <c r="F98" s="45" t="str">
        <f t="shared" si="15"/>
        <v>Materijal i dijelovi za tekuće i investicijsko održavanje</v>
      </c>
      <c r="G98" s="328" t="s">
        <v>179</v>
      </c>
      <c r="H98" s="45" t="str">
        <f t="shared" si="16"/>
        <v>REDOVNA DJELATNOST SVEUČILIŠTA U SPLITU (IZ EVIDENCIJSKIH PRIHODA)</v>
      </c>
      <c r="I98" s="45" t="str">
        <f t="shared" si="17"/>
        <v>0942</v>
      </c>
      <c r="J98" s="224">
        <v>5900</v>
      </c>
      <c r="K98" s="224">
        <v>0</v>
      </c>
      <c r="L98" s="224">
        <v>0</v>
      </c>
      <c r="M98" s="49"/>
      <c r="N98" s="246" t="str">
        <f>IF(C98="","",'OPĆI DIO'!$C$1)</f>
        <v>2410 SVEUČILIŠTE U SPLITU - PRIRODOSLOVNO - MATEMATIČKI FAKULTET</v>
      </c>
      <c r="O98" s="40" t="str">
        <f t="shared" si="18"/>
        <v>322</v>
      </c>
      <c r="P98" s="40" t="str">
        <f t="shared" si="19"/>
        <v>32</v>
      </c>
      <c r="Q98" s="40" t="str">
        <f t="shared" si="20"/>
        <v>52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3232</v>
      </c>
      <c r="F99" s="45" t="str">
        <f t="shared" si="15"/>
        <v>Usluge tekućeg i investicijskog održavanja</v>
      </c>
      <c r="G99" s="328" t="s">
        <v>179</v>
      </c>
      <c r="H99" s="45" t="str">
        <f t="shared" si="16"/>
        <v>REDOVNA DJELATNOST SVEUČILIŠTA U SPLITU (IZ EVIDENCIJSKIH PRIHODA)</v>
      </c>
      <c r="I99" s="45" t="str">
        <f t="shared" si="17"/>
        <v>0942</v>
      </c>
      <c r="J99" s="224">
        <v>5580</v>
      </c>
      <c r="K99" s="224">
        <v>0</v>
      </c>
      <c r="L99" s="224">
        <v>0</v>
      </c>
      <c r="M99" s="49"/>
      <c r="N99" s="246" t="str">
        <f>IF(C99="","",'OPĆI DIO'!$C$1)</f>
        <v>2410 SVEUČILIŠTE U SPLITU - PRIRODOSLOVNO - MATEMATIČKI FAKULTET</v>
      </c>
      <c r="O99" s="40" t="str">
        <f t="shared" si="18"/>
        <v>323</v>
      </c>
      <c r="P99" s="40" t="str">
        <f t="shared" si="19"/>
        <v>32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3233</v>
      </c>
      <c r="F100" s="45" t="str">
        <f t="shared" si="15"/>
        <v>Usluge promidžbe i informiranja</v>
      </c>
      <c r="G100" s="328" t="s">
        <v>179</v>
      </c>
      <c r="H100" s="45" t="str">
        <f t="shared" si="16"/>
        <v>REDOVNA DJELATNOST SVEUČILIŠTA U SPLITU (IZ EVIDENCIJSKIH PRIHODA)</v>
      </c>
      <c r="I100" s="45" t="str">
        <f t="shared" si="17"/>
        <v>0942</v>
      </c>
      <c r="J100" s="224">
        <v>1000</v>
      </c>
      <c r="K100" s="224">
        <v>0</v>
      </c>
      <c r="L100" s="224">
        <v>0</v>
      </c>
      <c r="M100" s="49"/>
      <c r="N100" s="246" t="str">
        <f>IF(C100="","",'OPĆI DIO'!$C$1)</f>
        <v>2410 SVEUČILIŠTE U SPLITU - PRIRODOSLOVNO - MATEMATIČKI FAKULTET</v>
      </c>
      <c r="O100" s="40" t="str">
        <f t="shared" si="18"/>
        <v>323</v>
      </c>
      <c r="P100" s="40" t="str">
        <f t="shared" si="19"/>
        <v>32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3237</v>
      </c>
      <c r="F101" s="45" t="str">
        <f t="shared" si="15"/>
        <v>Intelektualne i osobne usluge</v>
      </c>
      <c r="G101" s="328" t="s">
        <v>179</v>
      </c>
      <c r="H101" s="45" t="str">
        <f t="shared" si="16"/>
        <v>REDOVNA DJELATNOST SVEUČILIŠTA U SPLITU (IZ EVIDENCIJSKIH PRIHODA)</v>
      </c>
      <c r="I101" s="45" t="str">
        <f t="shared" si="17"/>
        <v>0942</v>
      </c>
      <c r="J101" s="224">
        <v>168000</v>
      </c>
      <c r="K101" s="224">
        <v>1991</v>
      </c>
      <c r="L101" s="224">
        <v>0</v>
      </c>
      <c r="M101" s="49"/>
      <c r="N101" s="246" t="str">
        <f>IF(C101="","",'OPĆI DIO'!$C$1)</f>
        <v>2410 SVEUČILIŠTE U SPLITU - PRIRODOSLOVNO - MATEMATIČKI FAKULTET</v>
      </c>
      <c r="O101" s="40" t="str">
        <f t="shared" si="18"/>
        <v>323</v>
      </c>
      <c r="P101" s="40" t="str">
        <f t="shared" si="19"/>
        <v>32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3238</v>
      </c>
      <c r="F102" s="45" t="str">
        <f t="shared" si="15"/>
        <v>Računalne usluge</v>
      </c>
      <c r="G102" s="328" t="s">
        <v>179</v>
      </c>
      <c r="H102" s="45" t="str">
        <f t="shared" si="16"/>
        <v>REDOVNA DJELATNOST SVEUČILIŠTA U SPLITU (IZ EVIDENCIJSKIH PRIHODA)</v>
      </c>
      <c r="I102" s="45" t="str">
        <f t="shared" si="17"/>
        <v>0942</v>
      </c>
      <c r="J102" s="224">
        <v>1500</v>
      </c>
      <c r="K102" s="224">
        <v>0</v>
      </c>
      <c r="L102" s="224">
        <v>0</v>
      </c>
      <c r="M102" s="49"/>
      <c r="N102" s="246" t="str">
        <f>IF(C102="","",'OPĆI DIO'!$C$1)</f>
        <v>2410 SVEUČILIŠTE U SPLITU - PRIRODOSLOVNO - MATEMATIČKI FAKULTET</v>
      </c>
      <c r="O102" s="40" t="str">
        <f t="shared" si="18"/>
        <v>323</v>
      </c>
      <c r="P102" s="40" t="str">
        <f t="shared" si="19"/>
        <v>32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3239</v>
      </c>
      <c r="F103" s="45" t="str">
        <f t="shared" si="15"/>
        <v>Ostale usluge</v>
      </c>
      <c r="G103" s="328" t="s">
        <v>179</v>
      </c>
      <c r="H103" s="45" t="str">
        <f t="shared" si="16"/>
        <v>REDOVNA DJELATNOST SVEUČILIŠTA U SPLITU (IZ EVIDENCIJSKIH PRIHODA)</v>
      </c>
      <c r="I103" s="45" t="str">
        <f t="shared" si="17"/>
        <v>0942</v>
      </c>
      <c r="J103" s="224">
        <v>1587</v>
      </c>
      <c r="K103" s="224">
        <v>1327</v>
      </c>
      <c r="L103" s="224">
        <v>1327</v>
      </c>
      <c r="M103" s="49"/>
      <c r="N103" s="246" t="str">
        <f>IF(C103="","",'OPĆI DIO'!$C$1)</f>
        <v>2410 SVEUČILIŠTE U SPLITU - PRIRODOSLOVNO - MATEMATIČKI FAKULTET</v>
      </c>
      <c r="O103" s="40" t="str">
        <f t="shared" si="18"/>
        <v>323</v>
      </c>
      <c r="P103" s="40" t="str">
        <f t="shared" si="19"/>
        <v>32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3294</v>
      </c>
      <c r="F104" s="45" t="str">
        <f t="shared" si="15"/>
        <v>Članarine i norme</v>
      </c>
      <c r="G104" s="328" t="s">
        <v>179</v>
      </c>
      <c r="H104" s="45" t="str">
        <f t="shared" si="16"/>
        <v>REDOVNA DJELATNOST SVEUČILIŠTA U SPLITU (IZ EVIDENCIJSKIH PRIHODA)</v>
      </c>
      <c r="I104" s="45" t="str">
        <f t="shared" si="17"/>
        <v>0942</v>
      </c>
      <c r="J104" s="224">
        <v>500</v>
      </c>
      <c r="K104" s="224">
        <v>0</v>
      </c>
      <c r="L104" s="224">
        <v>0</v>
      </c>
      <c r="M104" s="49"/>
      <c r="N104" s="246" t="str">
        <f>IF(C104="","",'OPĆI DIO'!$C$1)</f>
        <v>2410 SVEUČILIŠTE U SPLITU - PRIRODOSLOVNO - MATEMATIČKI FAKULTET</v>
      </c>
      <c r="O104" s="40" t="str">
        <f t="shared" si="18"/>
        <v>329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3299</v>
      </c>
      <c r="F105" s="45" t="str">
        <f t="shared" si="15"/>
        <v>Ostali nespomenuti rashodi poslovanja</v>
      </c>
      <c r="G105" s="328" t="s">
        <v>179</v>
      </c>
      <c r="H105" s="45" t="str">
        <f t="shared" si="16"/>
        <v>REDOVNA DJELATNOST SVEUČILIŠTA U SPLITU (IZ EVIDENCIJSKIH PRIHODA)</v>
      </c>
      <c r="I105" s="45" t="str">
        <f t="shared" si="17"/>
        <v>0942</v>
      </c>
      <c r="J105" s="224">
        <v>2500</v>
      </c>
      <c r="K105" s="224">
        <v>0</v>
      </c>
      <c r="L105" s="224">
        <v>0</v>
      </c>
      <c r="M105" s="49"/>
      <c r="N105" s="246" t="str">
        <f>IF(C105="","",'OPĆI DIO'!$C$1)</f>
        <v>2410 SVEUČILIŠTE U SPLITU - PRIRODOSLOVNO - MATEMATIČKI FAKULTET</v>
      </c>
      <c r="O105" s="40" t="str">
        <f t="shared" si="18"/>
        <v>329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50">
        <v>4221</v>
      </c>
      <c r="F106" s="45" t="str">
        <f t="shared" si="15"/>
        <v>Uredska oprema i namještaj</v>
      </c>
      <c r="G106" s="328" t="s">
        <v>179</v>
      </c>
      <c r="H106" s="45" t="str">
        <f t="shared" si="16"/>
        <v>REDOVNA DJELATNOST SVEUČILIŠTA U SPLITU (IZ EVIDENCIJSKIH PRIHODA)</v>
      </c>
      <c r="I106" s="45" t="str">
        <f t="shared" si="17"/>
        <v>0942</v>
      </c>
      <c r="J106" s="224">
        <v>500</v>
      </c>
      <c r="K106" s="224">
        <v>0</v>
      </c>
      <c r="L106" s="224">
        <v>0</v>
      </c>
      <c r="M106" s="49"/>
      <c r="N106" s="246" t="str">
        <f>IF(C106="","",'OPĆI DIO'!$C$1)</f>
        <v>2410 SVEUČILIŠTE U SPLITU - PRIRODOSLOVNO - MATEMATIČKI FAKULTET</v>
      </c>
      <c r="O106" s="40" t="str">
        <f t="shared" si="18"/>
        <v>422</v>
      </c>
      <c r="P106" s="40" t="str">
        <f t="shared" si="19"/>
        <v>42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4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 ht="15.75" thickBot="1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326">
        <v>4225</v>
      </c>
      <c r="F107" s="45" t="str">
        <f t="shared" si="15"/>
        <v>Instrumenti, uređaji i strojevi</v>
      </c>
      <c r="G107" s="328" t="s">
        <v>179</v>
      </c>
      <c r="H107" s="45" t="str">
        <f t="shared" si="16"/>
        <v>REDOVNA DJELATNOST SVEUČILIŠTA U SPLITU (IZ EVIDENCIJSKIH PRIHODA)</v>
      </c>
      <c r="I107" s="45" t="str">
        <f t="shared" si="17"/>
        <v>0942</v>
      </c>
      <c r="J107" s="224">
        <v>14977</v>
      </c>
      <c r="K107" s="224">
        <v>1221</v>
      </c>
      <c r="L107" s="224">
        <v>226</v>
      </c>
      <c r="M107" s="49"/>
      <c r="N107" s="246" t="str">
        <f>IF(C107="","",'OPĆI DIO'!$C$1)</f>
        <v>2410 SVEUČILIŠTE U SPLITU - PRIRODOSLOVNO - MATEMATIČKI FAKULTET</v>
      </c>
      <c r="O107" s="40" t="str">
        <f t="shared" si="18"/>
        <v>422</v>
      </c>
      <c r="P107" s="40" t="str">
        <f t="shared" si="19"/>
        <v>42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4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61</v>
      </c>
      <c r="D108" s="45" t="str">
        <f t="shared" si="14"/>
        <v>Donacije</v>
      </c>
      <c r="E108" s="50">
        <v>3241</v>
      </c>
      <c r="F108" s="45" t="str">
        <f t="shared" si="15"/>
        <v>Naknade troškova osobama izvan radnog odnosa</v>
      </c>
      <c r="G108" s="328" t="s">
        <v>179</v>
      </c>
      <c r="H108" s="45" t="str">
        <f t="shared" si="16"/>
        <v>REDOVNA DJELATNOST SVEUČILIŠTA U SPLITU (IZ EVIDENCIJSKIH PRIHODA)</v>
      </c>
      <c r="I108" s="45" t="str">
        <f t="shared" si="17"/>
        <v>0942</v>
      </c>
      <c r="J108" s="224">
        <v>3000</v>
      </c>
      <c r="K108" s="224">
        <v>3300</v>
      </c>
      <c r="L108" s="224">
        <v>3500</v>
      </c>
      <c r="M108" s="49"/>
      <c r="N108" s="246" t="str">
        <f>IF(C108="","",'OPĆI DIO'!$C$1)</f>
        <v>2410 SVEUČILIŠTE U SPLITU - PRIRODOSLOVNO - MATEMATIČKI FAKULTET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61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E23" sqref="E2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7" t="s">
        <v>656</v>
      </c>
      <c r="B1" s="387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0">
        <v>51</v>
      </c>
      <c r="B3" s="45" t="str">
        <f t="shared" ref="B3" si="0">IFERROR(VLOOKUP(A3,$V$6:$W$23,2,FALSE),"")</f>
        <v>Pomoći EU</v>
      </c>
      <c r="C3" s="332">
        <v>3111</v>
      </c>
      <c r="D3" s="45" t="str">
        <f>IFERROR(VLOOKUP(C3,$Y$5:$AA$129,2,FALSE),"")</f>
        <v>Plaće za redovan rad</v>
      </c>
      <c r="E3" s="82" t="s">
        <v>1076</v>
      </c>
      <c r="F3" s="45" t="str">
        <f>IFERROR(VLOOKUP(E3,$AE$6:$AF$1090,2,FALSE),"")</f>
        <v>SHExtreme</v>
      </c>
      <c r="G3" s="45" t="str">
        <f>IFERROR(VLOOKUP(E3,$AE$6:$AH$1090,4,FALSE),"")</f>
        <v>0942</v>
      </c>
      <c r="H3" s="224">
        <v>68670</v>
      </c>
      <c r="I3" s="224">
        <v>42918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2410 SVEUČILIŠTE U SPLITU - PRIRODOSLOVNO - MATEMATIČKI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0">
        <v>51</v>
      </c>
      <c r="B4" s="45" t="str">
        <f t="shared" ref="B4:B67" si="1">IFERROR(VLOOKUP(A4,$V$6:$W$23,2,FALSE),"")</f>
        <v>Pomoći EU</v>
      </c>
      <c r="C4" s="332">
        <v>3121</v>
      </c>
      <c r="D4" s="45" t="str">
        <f t="shared" ref="D4:D67" si="2">IFERROR(VLOOKUP(C4,$Y$5:$AA$129,2,FALSE),"")</f>
        <v>Ostali rashodi za zaposlene</v>
      </c>
      <c r="E4" s="82" t="s">
        <v>1076</v>
      </c>
      <c r="F4" s="45" t="str">
        <f t="shared" ref="F4:F67" si="3">IFERROR(VLOOKUP(E4,$AE$6:$AF$1090,2,FALSE),"")</f>
        <v>SHExtreme</v>
      </c>
      <c r="G4" s="45" t="str">
        <f t="shared" ref="G4:G67" si="4">IFERROR(VLOOKUP(E4,$AE$6:$AH$1090,4,FALSE),"")</f>
        <v>0942</v>
      </c>
      <c r="H4" s="224">
        <v>35000</v>
      </c>
      <c r="I4" s="224">
        <v>36500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2410 SVEUČILIŠTE U SPLITU - PRIRODOSLOVNO - MATEMATIČKI FAKULTET</v>
      </c>
      <c r="R4" s="40" t="str">
        <f t="shared" ref="R4:R67" si="5">LEFT(C4,3)</f>
        <v>312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0">
        <v>51</v>
      </c>
      <c r="B5" s="45" t="str">
        <f t="shared" si="1"/>
        <v>Pomoći EU</v>
      </c>
      <c r="C5" s="332">
        <v>3132</v>
      </c>
      <c r="D5" s="45" t="str">
        <f t="shared" si="2"/>
        <v>Doprinosi za obvezno zdravstveno osiguranje</v>
      </c>
      <c r="E5" s="82" t="s">
        <v>1076</v>
      </c>
      <c r="F5" s="45" t="str">
        <f t="shared" si="3"/>
        <v>SHExtreme</v>
      </c>
      <c r="G5" s="45" t="str">
        <f t="shared" si="4"/>
        <v>0942</v>
      </c>
      <c r="H5" s="224">
        <v>11330</v>
      </c>
      <c r="I5" s="224">
        <v>7082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2410 SVEUČILIŠTE U SPLITU - PRIRODOSLOVNO - MATEMATIČKI FAKULTET</v>
      </c>
      <c r="R5" s="40" t="str">
        <f t="shared" si="5"/>
        <v>313</v>
      </c>
      <c r="S5" s="40" t="str">
        <f t="shared" si="6"/>
        <v>31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>
        <v>51</v>
      </c>
      <c r="B6" s="45" t="str">
        <f t="shared" si="1"/>
        <v>Pomoći EU</v>
      </c>
      <c r="C6" s="332">
        <v>3211</v>
      </c>
      <c r="D6" s="45" t="str">
        <f t="shared" si="2"/>
        <v>Službena putovanja</v>
      </c>
      <c r="E6" s="82" t="s">
        <v>1076</v>
      </c>
      <c r="F6" s="45" t="str">
        <f t="shared" si="3"/>
        <v>SHExtreme</v>
      </c>
      <c r="G6" s="45" t="str">
        <f t="shared" si="4"/>
        <v>0942</v>
      </c>
      <c r="H6" s="224">
        <v>20000</v>
      </c>
      <c r="I6" s="224">
        <v>19000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2410 SVEUČILIŠTE U SPLITU - PRIRODOSLOVNO - MATEMATIČKI FAKULTET</v>
      </c>
      <c r="R6" s="40" t="str">
        <f t="shared" si="5"/>
        <v>321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>
        <v>51</v>
      </c>
      <c r="B7" s="45" t="str">
        <f t="shared" si="1"/>
        <v>Pomoći EU</v>
      </c>
      <c r="C7" s="332">
        <v>3212</v>
      </c>
      <c r="D7" s="45" t="str">
        <f t="shared" si="2"/>
        <v>Naknade za prijevoz, za rad na terenu i odvojeni život</v>
      </c>
      <c r="E7" s="82" t="s">
        <v>1076</v>
      </c>
      <c r="F7" s="45" t="str">
        <f t="shared" si="3"/>
        <v>SHExtreme</v>
      </c>
      <c r="G7" s="45" t="str">
        <f t="shared" si="4"/>
        <v>0942</v>
      </c>
      <c r="H7" s="224">
        <v>3250</v>
      </c>
      <c r="I7" s="224">
        <v>3250</v>
      </c>
      <c r="J7" s="224">
        <v>0</v>
      </c>
      <c r="K7" s="93"/>
      <c r="L7" s="92"/>
      <c r="M7" s="92"/>
      <c r="N7" s="93"/>
      <c r="O7" s="218"/>
      <c r="P7" s="49"/>
      <c r="Q7" s="246" t="str">
        <f>IF(C7="","",'OPĆI DIO'!$C$1)</f>
        <v>2410 SVEUČILIŠTE U SPLITU - PRIRODOSLOVNO - MATEMATIČKI FAKULTET</v>
      </c>
      <c r="R7" s="40" t="str">
        <f t="shared" si="5"/>
        <v>321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0">
        <v>51</v>
      </c>
      <c r="B8" s="45" t="str">
        <f t="shared" si="1"/>
        <v>Pomoći EU</v>
      </c>
      <c r="C8" s="332">
        <v>3221</v>
      </c>
      <c r="D8" s="45" t="str">
        <f t="shared" si="2"/>
        <v>Uredski materijal i ostali materijalni rashodi</v>
      </c>
      <c r="E8" s="82" t="s">
        <v>1076</v>
      </c>
      <c r="F8" s="45" t="str">
        <f t="shared" si="3"/>
        <v>SHExtreme</v>
      </c>
      <c r="G8" s="45" t="str">
        <f t="shared" si="4"/>
        <v>0942</v>
      </c>
      <c r="H8" s="224">
        <v>200</v>
      </c>
      <c r="I8" s="224">
        <v>200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2410 SVEUČILIŠTE U SPLITU - PRIRODOSLOVNO - MATEMATIČKI FAKULTET</v>
      </c>
      <c r="R8" s="40" t="str">
        <f t="shared" si="5"/>
        <v>322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0">
        <v>51</v>
      </c>
      <c r="B9" s="45" t="str">
        <f t="shared" si="1"/>
        <v>Pomoći EU</v>
      </c>
      <c r="C9" s="332">
        <v>3233</v>
      </c>
      <c r="D9" s="45" t="str">
        <f t="shared" si="2"/>
        <v>Usluge promidžbe i informiranja</v>
      </c>
      <c r="E9" s="82" t="s">
        <v>1076</v>
      </c>
      <c r="F9" s="45" t="str">
        <f t="shared" si="3"/>
        <v>SHExtreme</v>
      </c>
      <c r="G9" s="45" t="str">
        <f t="shared" si="4"/>
        <v>0942</v>
      </c>
      <c r="H9" s="224">
        <v>1000</v>
      </c>
      <c r="I9" s="224">
        <v>1000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2410 SVEUČILIŠTE U SPLITU - PRIRODOSLOVNO - MATEMATIČKI FAKULTET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0">
        <v>51</v>
      </c>
      <c r="B10" s="45" t="str">
        <f t="shared" si="1"/>
        <v>Pomoći EU</v>
      </c>
      <c r="C10" s="332">
        <v>3237</v>
      </c>
      <c r="D10" s="45" t="str">
        <f t="shared" si="2"/>
        <v>Intelektualne i osobne usluge</v>
      </c>
      <c r="E10" s="82" t="s">
        <v>1076</v>
      </c>
      <c r="F10" s="45" t="str">
        <f t="shared" si="3"/>
        <v>SHExtreme</v>
      </c>
      <c r="G10" s="45" t="str">
        <f t="shared" si="4"/>
        <v>0942</v>
      </c>
      <c r="H10" s="224">
        <v>3000</v>
      </c>
      <c r="I10" s="224">
        <v>3000</v>
      </c>
      <c r="J10" s="224">
        <v>0</v>
      </c>
      <c r="K10" s="93"/>
      <c r="L10" s="92"/>
      <c r="M10" s="92"/>
      <c r="N10" s="93"/>
      <c r="O10" s="218"/>
      <c r="P10" s="49"/>
      <c r="Q10" s="246" t="str">
        <f>IF(C10="","",'OPĆI DIO'!$C$1)</f>
        <v>2410 SVEUČILIŠTE U SPLITU - PRIRODOSLOVNO - MATEMATIČKI FAKULTET</v>
      </c>
      <c r="R10" s="40" t="str">
        <f t="shared" si="5"/>
        <v>323</v>
      </c>
      <c r="S10" s="40" t="str">
        <f t="shared" si="6"/>
        <v>32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0">
        <v>51</v>
      </c>
      <c r="B11" s="45" t="str">
        <f t="shared" si="1"/>
        <v>Pomoći EU</v>
      </c>
      <c r="C11" s="332">
        <v>3238</v>
      </c>
      <c r="D11" s="45" t="str">
        <f t="shared" si="2"/>
        <v>Računalne usluge</v>
      </c>
      <c r="E11" s="82" t="s">
        <v>1076</v>
      </c>
      <c r="F11" s="45" t="str">
        <f t="shared" si="3"/>
        <v>SHExtreme</v>
      </c>
      <c r="G11" s="45" t="str">
        <f t="shared" si="4"/>
        <v>0942</v>
      </c>
      <c r="H11" s="224">
        <v>3000</v>
      </c>
      <c r="I11" s="224">
        <v>3000</v>
      </c>
      <c r="J11" s="224">
        <v>0</v>
      </c>
      <c r="K11" s="93"/>
      <c r="L11" s="92"/>
      <c r="M11" s="92"/>
      <c r="N11" s="93"/>
      <c r="O11" s="218"/>
      <c r="P11" s="49"/>
      <c r="Q11" s="246" t="str">
        <f>IF(C11="","",'OPĆI DIO'!$C$1)</f>
        <v>2410 SVEUČILIŠTE U SPLITU - PRIRODOSLOVNO - MATEMATIČKI FAKULTET</v>
      </c>
      <c r="R11" s="40" t="str">
        <f t="shared" si="5"/>
        <v>323</v>
      </c>
      <c r="S11" s="40" t="str">
        <f t="shared" si="6"/>
        <v>32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0">
        <v>51</v>
      </c>
      <c r="B12" s="45" t="str">
        <f t="shared" si="1"/>
        <v>Pomoći EU</v>
      </c>
      <c r="C12" s="332">
        <v>3239</v>
      </c>
      <c r="D12" s="45" t="str">
        <f t="shared" si="2"/>
        <v>Ostale usluge</v>
      </c>
      <c r="E12" s="82" t="s">
        <v>1076</v>
      </c>
      <c r="F12" s="45" t="str">
        <f t="shared" si="3"/>
        <v>SHExtreme</v>
      </c>
      <c r="G12" s="45" t="str">
        <f t="shared" si="4"/>
        <v>0942</v>
      </c>
      <c r="H12" s="224">
        <v>1000</v>
      </c>
      <c r="I12" s="224">
        <v>1000</v>
      </c>
      <c r="J12" s="224">
        <v>0</v>
      </c>
      <c r="K12" s="93"/>
      <c r="L12" s="92"/>
      <c r="M12" s="92"/>
      <c r="N12" s="93"/>
      <c r="O12" s="218"/>
      <c r="P12" s="49"/>
      <c r="Q12" s="246" t="str">
        <f>IF(C12="","",'OPĆI DIO'!$C$1)</f>
        <v>2410 SVEUČILIŠTE U SPLITU - PRIRODOSLOVNO - MATEMATIČKI FAKULTET</v>
      </c>
      <c r="R12" s="40" t="str">
        <f t="shared" si="5"/>
        <v>323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0">
        <v>51</v>
      </c>
      <c r="B13" s="45" t="str">
        <f t="shared" si="1"/>
        <v>Pomoći EU</v>
      </c>
      <c r="C13" s="332">
        <v>3293</v>
      </c>
      <c r="D13" s="45" t="str">
        <f t="shared" si="2"/>
        <v>Reprezentacija</v>
      </c>
      <c r="E13" s="82" t="s">
        <v>1076</v>
      </c>
      <c r="F13" s="45" t="str">
        <f t="shared" si="3"/>
        <v>SHExtreme</v>
      </c>
      <c r="G13" s="45" t="str">
        <f t="shared" si="4"/>
        <v>0942</v>
      </c>
      <c r="H13" s="224">
        <v>1000</v>
      </c>
      <c r="I13" s="224">
        <v>1000</v>
      </c>
      <c r="J13" s="224">
        <v>0</v>
      </c>
      <c r="K13" s="93"/>
      <c r="L13" s="92"/>
      <c r="M13" s="92"/>
      <c r="N13" s="93"/>
      <c r="O13" s="218"/>
      <c r="P13" s="49"/>
      <c r="Q13" s="246" t="str">
        <f>IF(C13="","",'OPĆI DIO'!$C$1)</f>
        <v>2410 SVEUČILIŠTE U SPLITU - PRIRODOSLOVNO - MATEMATIČKI FAKULTET</v>
      </c>
      <c r="R13" s="40" t="str">
        <f t="shared" si="5"/>
        <v>329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0">
        <v>51</v>
      </c>
      <c r="B14" s="45" t="str">
        <f t="shared" si="1"/>
        <v>Pomoći EU</v>
      </c>
      <c r="C14" s="332">
        <v>4222</v>
      </c>
      <c r="D14" s="45" t="str">
        <f t="shared" si="2"/>
        <v>Komunikacijska oprema</v>
      </c>
      <c r="E14" s="82" t="s">
        <v>1076</v>
      </c>
      <c r="F14" s="45" t="str">
        <f t="shared" si="3"/>
        <v>SHExtreme</v>
      </c>
      <c r="G14" s="45" t="str">
        <f t="shared" si="4"/>
        <v>0942</v>
      </c>
      <c r="H14" s="224">
        <v>1000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2410 SVEUČILIŠTE U SPLITU - PRIRODOSLOVNO - MATEMATIČKI FAKULTET</v>
      </c>
      <c r="R14" s="40" t="str">
        <f t="shared" si="5"/>
        <v>422</v>
      </c>
      <c r="S14" s="40" t="str">
        <f t="shared" si="6"/>
        <v>42</v>
      </c>
      <c r="T14" s="40" t="str">
        <f t="shared" si="7"/>
        <v>94</v>
      </c>
      <c r="U14" s="40" t="str">
        <f t="shared" si="8"/>
        <v>4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0">
        <v>51</v>
      </c>
      <c r="B15" s="45" t="str">
        <f t="shared" si="1"/>
        <v>Pomoći EU</v>
      </c>
      <c r="C15" s="332">
        <v>4225</v>
      </c>
      <c r="D15" s="45" t="str">
        <f t="shared" si="2"/>
        <v>Instrumenti, uređaji i strojevi</v>
      </c>
      <c r="E15" s="82" t="s">
        <v>1076</v>
      </c>
      <c r="F15" s="45" t="str">
        <f t="shared" si="3"/>
        <v>SHExtreme</v>
      </c>
      <c r="G15" s="45" t="str">
        <f t="shared" si="4"/>
        <v>0942</v>
      </c>
      <c r="H15" s="224">
        <v>20000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2410 SVEUČILIŠTE U SPLITU - PRIRODOSLOVNO - MATEMATIČKI FAKULTET</v>
      </c>
      <c r="R15" s="40" t="str">
        <f t="shared" si="5"/>
        <v>422</v>
      </c>
      <c r="S15" s="40" t="str">
        <f t="shared" si="6"/>
        <v>42</v>
      </c>
      <c r="T15" s="40" t="str">
        <f t="shared" si="7"/>
        <v>94</v>
      </c>
      <c r="U15" s="40" t="str">
        <f t="shared" si="8"/>
        <v>4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0">
        <v>51</v>
      </c>
      <c r="B16" s="45" t="str">
        <f t="shared" si="1"/>
        <v>Pomoći EU</v>
      </c>
      <c r="C16" s="332">
        <v>4241</v>
      </c>
      <c r="D16" s="45" t="str">
        <f t="shared" si="2"/>
        <v>Knjige</v>
      </c>
      <c r="E16" s="82" t="s">
        <v>1076</v>
      </c>
      <c r="F16" s="45" t="str">
        <f t="shared" si="3"/>
        <v>SHExtreme</v>
      </c>
      <c r="G16" s="45" t="str">
        <f t="shared" si="4"/>
        <v>0942</v>
      </c>
      <c r="H16" s="224">
        <v>800</v>
      </c>
      <c r="I16" s="224">
        <v>800</v>
      </c>
      <c r="J16" s="224">
        <v>0</v>
      </c>
      <c r="K16" s="93"/>
      <c r="L16" s="92"/>
      <c r="M16" s="92"/>
      <c r="N16" s="93"/>
      <c r="O16" s="218"/>
      <c r="P16" s="49"/>
      <c r="Q16" s="246" t="str">
        <f>IF(C16="","",'OPĆI DIO'!$C$1)</f>
        <v>2410 SVEUČILIŠTE U SPLITU - PRIRODOSLOVNO - MATEMATIČKI FAKULTET</v>
      </c>
      <c r="R16" s="40" t="str">
        <f t="shared" si="5"/>
        <v>424</v>
      </c>
      <c r="S16" s="40" t="str">
        <f t="shared" si="6"/>
        <v>42</v>
      </c>
      <c r="T16" s="40" t="str">
        <f t="shared" si="7"/>
        <v>94</v>
      </c>
      <c r="U16" s="40" t="str">
        <f t="shared" si="8"/>
        <v>4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0">
        <v>51</v>
      </c>
      <c r="B17" s="45" t="str">
        <f t="shared" si="1"/>
        <v>Pomoći EU</v>
      </c>
      <c r="C17" s="332">
        <v>4262</v>
      </c>
      <c r="D17" s="45" t="str">
        <f t="shared" si="2"/>
        <v>Ulaganja u računalne programe</v>
      </c>
      <c r="E17" s="82" t="s">
        <v>1076</v>
      </c>
      <c r="F17" s="45" t="str">
        <f t="shared" si="3"/>
        <v>SHExtreme</v>
      </c>
      <c r="G17" s="45" t="str">
        <f t="shared" si="4"/>
        <v>0942</v>
      </c>
      <c r="H17" s="224">
        <v>1000</v>
      </c>
      <c r="I17" s="224">
        <v>1000</v>
      </c>
      <c r="J17" s="224">
        <v>0</v>
      </c>
      <c r="K17" s="93"/>
      <c r="L17" s="92"/>
      <c r="M17" s="92"/>
      <c r="N17" s="93"/>
      <c r="O17" s="218"/>
      <c r="P17" s="49"/>
      <c r="Q17" s="246" t="str">
        <f>IF(C17="","",'OPĆI DIO'!$C$1)</f>
        <v>2410 SVEUČILIŠTE U SPLITU - PRIRODOSLOVNO - MATEMATIČKI FAKULTET</v>
      </c>
      <c r="R17" s="40" t="str">
        <f t="shared" si="5"/>
        <v>426</v>
      </c>
      <c r="S17" s="40" t="str">
        <f t="shared" si="6"/>
        <v>42</v>
      </c>
      <c r="T17" s="40" t="str">
        <f t="shared" si="7"/>
        <v>94</v>
      </c>
      <c r="U17" s="40" t="str">
        <f t="shared" si="8"/>
        <v>4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0">
        <v>52</v>
      </c>
      <c r="B18" s="45" t="str">
        <f t="shared" si="1"/>
        <v>Ostale pomoći</v>
      </c>
      <c r="C18" s="332">
        <v>3211</v>
      </c>
      <c r="D18" s="45" t="str">
        <f t="shared" si="2"/>
        <v>Službena putovanja</v>
      </c>
      <c r="E18" s="328" t="s">
        <v>1753</v>
      </c>
      <c r="F18" s="45" t="str">
        <f t="shared" si="3"/>
        <v>Projekt Horizon 2020-Nextgen Microfluidics    "Next generation test bed for upscaling of microfluidic devices based on nano-enabled surfaces and membranes"</v>
      </c>
      <c r="G18" s="45" t="str">
        <f t="shared" si="4"/>
        <v>0942</v>
      </c>
      <c r="H18" s="224">
        <v>6200</v>
      </c>
      <c r="I18" s="224">
        <v>0</v>
      </c>
      <c r="J18" s="224">
        <v>0</v>
      </c>
      <c r="K18" s="93"/>
      <c r="L18" s="92"/>
      <c r="M18" s="92"/>
      <c r="N18" s="93"/>
      <c r="O18" s="218"/>
      <c r="P18" s="49"/>
      <c r="Q18" s="246" t="str">
        <f>IF(C18="","",'OPĆI DIO'!$C$1)</f>
        <v>2410 SVEUČILIŠTE U SPLITU - PRIRODOSLOVNO - MATEMATIČKI FAKULTET</v>
      </c>
      <c r="R18" s="40" t="str">
        <f t="shared" si="5"/>
        <v>321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0">
        <v>52</v>
      </c>
      <c r="B19" s="45" t="str">
        <f t="shared" si="1"/>
        <v>Ostale pomoći</v>
      </c>
      <c r="C19" s="332">
        <v>3211</v>
      </c>
      <c r="D19" s="45" t="str">
        <f t="shared" si="2"/>
        <v>Službena putovanja</v>
      </c>
      <c r="E19" s="328" t="s">
        <v>2076</v>
      </c>
      <c r="F19" s="45" t="str">
        <f t="shared" si="3"/>
        <v>CHIC</v>
      </c>
      <c r="G19" s="45" t="str">
        <f t="shared" si="4"/>
        <v>0942</v>
      </c>
      <c r="H19" s="224">
        <v>2796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2410 SVEUČILIŠTE U SPLITU - PRIRODOSLOVNO - MATEMATIČKI FAKULTET</v>
      </c>
      <c r="R19" s="40" t="str">
        <f t="shared" si="5"/>
        <v>321</v>
      </c>
      <c r="S19" s="40" t="str">
        <f t="shared" si="6"/>
        <v>32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0">
        <v>52</v>
      </c>
      <c r="B20" s="45" t="str">
        <f t="shared" si="1"/>
        <v>Ostale pomoći</v>
      </c>
      <c r="C20" s="332">
        <v>3211</v>
      </c>
      <c r="D20" s="45" t="str">
        <f t="shared" si="2"/>
        <v>Službena putovanja</v>
      </c>
      <c r="E20" s="328" t="s">
        <v>1086</v>
      </c>
      <c r="F20" s="45" t="str">
        <f t="shared" si="3"/>
        <v>SEA EU - Europsko sveučilište mora</v>
      </c>
      <c r="G20" s="45" t="str">
        <f t="shared" si="4"/>
        <v>0942</v>
      </c>
      <c r="H20" s="224">
        <v>21162</v>
      </c>
      <c r="I20" s="224">
        <v>29918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2410 SVEUČILIŠTE U SPLITU - PRIRODOSLOVNO - MATEMATIČKI FAKULTET</v>
      </c>
      <c r="R20" s="40" t="str">
        <f t="shared" si="5"/>
        <v>321</v>
      </c>
      <c r="S20" s="40" t="str">
        <f t="shared" si="6"/>
        <v>32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0">
        <v>52</v>
      </c>
      <c r="B21" s="45" t="str">
        <f t="shared" si="1"/>
        <v>Ostale pomoći</v>
      </c>
      <c r="C21" s="332">
        <v>3211</v>
      </c>
      <c r="D21" s="45" t="str">
        <f t="shared" si="2"/>
        <v>Službena putovanja</v>
      </c>
      <c r="E21" s="328" t="s">
        <v>4370</v>
      </c>
      <c r="F21" s="45" t="str">
        <f t="shared" si="3"/>
        <v>Erasmus KA131 2022-Mobilnost studenata i osoblja u visokom obrazovanju</v>
      </c>
      <c r="G21" s="45" t="str">
        <f t="shared" si="4"/>
        <v>0942</v>
      </c>
      <c r="H21" s="224">
        <v>12567</v>
      </c>
      <c r="I21" s="224">
        <v>8475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2410 SVEUČILIŠTE U SPLITU - PRIRODOSLOVNO - MATEMATIČKI FAKULTET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0">
        <v>52</v>
      </c>
      <c r="B22" s="45" t="str">
        <f t="shared" si="1"/>
        <v>Ostale pomoći</v>
      </c>
      <c r="C22" s="332">
        <v>3211</v>
      </c>
      <c r="D22" s="45" t="str">
        <f t="shared" si="2"/>
        <v>Službena putovanja</v>
      </c>
      <c r="E22" s="328" t="s">
        <v>4372</v>
      </c>
      <c r="F22" s="45" t="str">
        <f t="shared" si="3"/>
        <v>Erasmus KA171 2022-Projekt mobilnosti studenata i osoblja u visokom obrazovanju između programskih i partnerskih zemalja</v>
      </c>
      <c r="G22" s="45" t="str">
        <f t="shared" si="4"/>
        <v>0942</v>
      </c>
      <c r="H22" s="224">
        <v>3000</v>
      </c>
      <c r="I22" s="224">
        <v>5250</v>
      </c>
      <c r="J22" s="224">
        <v>850</v>
      </c>
      <c r="K22" s="93"/>
      <c r="L22" s="92"/>
      <c r="M22" s="92"/>
      <c r="N22" s="93"/>
      <c r="O22" s="218"/>
      <c r="P22" s="49"/>
      <c r="Q22" s="246" t="str">
        <f>IF(C22="","",'OPĆI DIO'!$C$1)</f>
        <v>2410 SVEUČILIŠTE U SPLITU - PRIRODOSLOVNO - MATEMATIČKI FAKULTET</v>
      </c>
      <c r="R22" s="40" t="str">
        <f t="shared" si="5"/>
        <v>321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0">
        <v>52</v>
      </c>
      <c r="B23" s="45" t="str">
        <f t="shared" si="1"/>
        <v>Ostale pomoći</v>
      </c>
      <c r="C23" s="332">
        <v>3211</v>
      </c>
      <c r="D23" s="45" t="str">
        <f t="shared" si="2"/>
        <v>Službena putovanja</v>
      </c>
      <c r="E23" s="328" t="s">
        <v>718</v>
      </c>
      <c r="F23" s="45" t="str">
        <f t="shared" si="3"/>
        <v>ERASMUS+  Partnerske zemlje KA107 Odlazne i dolazne mobilnosti studenata i osoblja Sveučilišta u Splitu</v>
      </c>
      <c r="G23" s="45" t="str">
        <f t="shared" si="4"/>
        <v>0942</v>
      </c>
      <c r="H23" s="224">
        <v>7450</v>
      </c>
      <c r="I23" s="224">
        <v>7450</v>
      </c>
      <c r="J23" s="224">
        <v>7450</v>
      </c>
      <c r="K23" s="93" t="s">
        <v>4827</v>
      </c>
      <c r="L23" s="92"/>
      <c r="M23" s="92"/>
      <c r="N23" s="93"/>
      <c r="O23" s="218"/>
      <c r="P23" s="49"/>
      <c r="Q23" s="246" t="str">
        <f>IF(C23="","",'OPĆI DIO'!$C$1)</f>
        <v>2410 SVEUČILIŠTE U SPLITU - PRIRODOSLOVNO - MATEMATIČKI FAKULTET</v>
      </c>
      <c r="R23" s="40" t="str">
        <f t="shared" si="5"/>
        <v>321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0"/>
      <c r="B24" s="45" t="str">
        <f t="shared" si="1"/>
        <v/>
      </c>
      <c r="C24" s="332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0"/>
      <c r="B25" s="45" t="str">
        <f t="shared" si="1"/>
        <v/>
      </c>
      <c r="C25" s="332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0"/>
      <c r="B26" s="45" t="str">
        <f t="shared" si="1"/>
        <v/>
      </c>
      <c r="C26" s="332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0"/>
      <c r="B27" s="45" t="str">
        <f t="shared" si="1"/>
        <v/>
      </c>
      <c r="C27" s="332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0"/>
      <c r="B28" s="45" t="str">
        <f t="shared" si="1"/>
        <v/>
      </c>
      <c r="C28" s="332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0"/>
      <c r="B29" s="45" t="str">
        <f t="shared" si="1"/>
        <v/>
      </c>
      <c r="C29" s="332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0"/>
      <c r="B30" s="45" t="str">
        <f t="shared" si="1"/>
        <v/>
      </c>
      <c r="C30" s="332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0"/>
      <c r="B31" s="45" t="str">
        <f t="shared" si="1"/>
        <v/>
      </c>
      <c r="C31" s="332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0"/>
      <c r="B32" s="45" t="str">
        <f t="shared" si="1"/>
        <v/>
      </c>
      <c r="C32" s="332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0"/>
      <c r="B33" s="45" t="str">
        <f t="shared" si="1"/>
        <v/>
      </c>
      <c r="C33" s="332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0"/>
      <c r="B34" s="45" t="str">
        <f t="shared" si="1"/>
        <v/>
      </c>
      <c r="C34" s="332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0"/>
      <c r="B35" s="45" t="str">
        <f t="shared" si="1"/>
        <v/>
      </c>
      <c r="C35" s="332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0"/>
      <c r="B36" s="45" t="str">
        <f t="shared" si="1"/>
        <v/>
      </c>
      <c r="C36" s="332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0"/>
      <c r="B37" s="45" t="str">
        <f t="shared" si="1"/>
        <v/>
      </c>
      <c r="C37" s="332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0"/>
      <c r="B38" s="45" t="str">
        <f t="shared" si="1"/>
        <v/>
      </c>
      <c r="C38" s="332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0"/>
      <c r="B39" s="45" t="str">
        <f t="shared" si="1"/>
        <v/>
      </c>
      <c r="C39" s="332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0"/>
      <c r="B40" s="45" t="str">
        <f t="shared" si="1"/>
        <v/>
      </c>
      <c r="C40" s="332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0"/>
      <c r="B41" s="45" t="str">
        <f t="shared" si="1"/>
        <v/>
      </c>
      <c r="C41" s="332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0"/>
      <c r="B42" s="45" t="str">
        <f t="shared" si="1"/>
        <v/>
      </c>
      <c r="C42" s="332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0"/>
      <c r="B43" s="45" t="str">
        <f t="shared" si="1"/>
        <v/>
      </c>
      <c r="C43" s="332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0"/>
      <c r="B44" s="45" t="str">
        <f t="shared" si="1"/>
        <v/>
      </c>
      <c r="C44" s="332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0"/>
      <c r="B45" s="45" t="str">
        <f t="shared" si="1"/>
        <v/>
      </c>
      <c r="C45" s="332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0"/>
      <c r="B46" s="45" t="str">
        <f t="shared" si="1"/>
        <v/>
      </c>
      <c r="C46" s="332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0"/>
      <c r="B47" s="45" t="str">
        <f t="shared" si="1"/>
        <v/>
      </c>
      <c r="C47" s="332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0"/>
      <c r="B48" s="45" t="str">
        <f t="shared" si="1"/>
        <v/>
      </c>
      <c r="C48" s="332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0"/>
      <c r="B49" s="45" t="str">
        <f t="shared" si="1"/>
        <v/>
      </c>
      <c r="C49" s="332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0"/>
      <c r="B50" s="45" t="str">
        <f t="shared" si="1"/>
        <v/>
      </c>
      <c r="C50" s="332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0"/>
      <c r="B51" s="45" t="str">
        <f t="shared" si="1"/>
        <v/>
      </c>
      <c r="C51" s="332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0"/>
      <c r="B52" s="45" t="str">
        <f t="shared" si="1"/>
        <v/>
      </c>
      <c r="C52" s="332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0"/>
      <c r="B53" s="45" t="str">
        <f t="shared" si="1"/>
        <v/>
      </c>
      <c r="C53" s="332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0"/>
      <c r="B54" s="45" t="str">
        <f t="shared" si="1"/>
        <v/>
      </c>
      <c r="C54" s="332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0"/>
      <c r="B55" s="45" t="str">
        <f t="shared" si="1"/>
        <v/>
      </c>
      <c r="C55" s="332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0"/>
      <c r="B56" s="45" t="str">
        <f t="shared" si="1"/>
        <v/>
      </c>
      <c r="C56" s="332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0"/>
      <c r="B57" s="45" t="str">
        <f t="shared" si="1"/>
        <v/>
      </c>
      <c r="C57" s="332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0"/>
      <c r="B58" s="45" t="str">
        <f t="shared" si="1"/>
        <v/>
      </c>
      <c r="C58" s="332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0"/>
      <c r="B59" s="45" t="str">
        <f t="shared" si="1"/>
        <v/>
      </c>
      <c r="C59" s="332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0"/>
      <c r="B60" s="45" t="str">
        <f t="shared" si="1"/>
        <v/>
      </c>
      <c r="C60" s="332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0"/>
      <c r="B61" s="45" t="str">
        <f t="shared" si="1"/>
        <v/>
      </c>
      <c r="C61" s="332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0"/>
      <c r="B62" s="45" t="str">
        <f t="shared" si="1"/>
        <v/>
      </c>
      <c r="C62" s="332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0"/>
      <c r="B63" s="45" t="str">
        <f t="shared" si="1"/>
        <v/>
      </c>
      <c r="C63" s="332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0"/>
      <c r="B64" s="45" t="str">
        <f t="shared" si="1"/>
        <v/>
      </c>
      <c r="C64" s="332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0"/>
      <c r="B65" s="45" t="str">
        <f t="shared" si="1"/>
        <v/>
      </c>
      <c r="C65" s="332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0"/>
      <c r="B66" s="45" t="str">
        <f t="shared" si="1"/>
        <v/>
      </c>
      <c r="C66" s="332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0"/>
      <c r="B67" s="45" t="str">
        <f t="shared" si="1"/>
        <v/>
      </c>
      <c r="C67" s="332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0"/>
      <c r="B68" s="45" t="str">
        <f t="shared" ref="B68:B131" si="12">IFERROR(VLOOKUP(A68,$V$6:$W$23,2,FALSE),"")</f>
        <v/>
      </c>
      <c r="C68" s="332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0"/>
      <c r="B69" s="45" t="str">
        <f t="shared" si="12"/>
        <v/>
      </c>
      <c r="C69" s="332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0"/>
      <c r="B70" s="45" t="str">
        <f t="shared" si="12"/>
        <v/>
      </c>
      <c r="C70" s="332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0"/>
      <c r="B71" s="45" t="str">
        <f t="shared" si="12"/>
        <v/>
      </c>
      <c r="C71" s="332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0"/>
      <c r="B72" s="45" t="str">
        <f t="shared" si="12"/>
        <v/>
      </c>
      <c r="C72" s="332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0"/>
      <c r="B73" s="45" t="str">
        <f t="shared" si="12"/>
        <v/>
      </c>
      <c r="C73" s="332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0"/>
      <c r="B74" s="45" t="str">
        <f t="shared" si="12"/>
        <v/>
      </c>
      <c r="C74" s="332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0"/>
      <c r="B75" s="45" t="str">
        <f t="shared" si="12"/>
        <v/>
      </c>
      <c r="C75" s="332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0"/>
      <c r="B76" s="45" t="str">
        <f t="shared" si="12"/>
        <v/>
      </c>
      <c r="C76" s="332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0"/>
      <c r="B77" s="45" t="str">
        <f t="shared" si="12"/>
        <v/>
      </c>
      <c r="C77" s="332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0"/>
      <c r="B78" s="45" t="str">
        <f t="shared" si="12"/>
        <v/>
      </c>
      <c r="C78" s="332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0"/>
      <c r="B79" s="45" t="str">
        <f t="shared" si="12"/>
        <v/>
      </c>
      <c r="C79" s="332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0"/>
      <c r="B80" s="45" t="str">
        <f t="shared" si="12"/>
        <v/>
      </c>
      <c r="C80" s="332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0"/>
      <c r="B81" s="45" t="str">
        <f t="shared" si="12"/>
        <v/>
      </c>
      <c r="C81" s="332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0"/>
      <c r="B82" s="45" t="str">
        <f t="shared" si="12"/>
        <v/>
      </c>
      <c r="C82" s="332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0"/>
      <c r="B83" s="45" t="str">
        <f t="shared" si="12"/>
        <v/>
      </c>
      <c r="C83" s="332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0"/>
      <c r="B84" s="45" t="str">
        <f t="shared" si="12"/>
        <v/>
      </c>
      <c r="C84" s="332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0"/>
      <c r="B85" s="45" t="str">
        <f t="shared" si="12"/>
        <v/>
      </c>
      <c r="C85" s="332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0"/>
      <c r="B86" s="45" t="str">
        <f t="shared" si="12"/>
        <v/>
      </c>
      <c r="C86" s="332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0"/>
      <c r="B87" s="45" t="str">
        <f t="shared" si="12"/>
        <v/>
      </c>
      <c r="C87" s="332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0"/>
      <c r="B88" s="45" t="str">
        <f t="shared" si="12"/>
        <v/>
      </c>
      <c r="C88" s="332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0"/>
      <c r="B89" s="45" t="str">
        <f t="shared" si="12"/>
        <v/>
      </c>
      <c r="C89" s="332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0"/>
      <c r="B90" s="45" t="str">
        <f t="shared" si="12"/>
        <v/>
      </c>
      <c r="C90" s="332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0"/>
      <c r="B91" s="45" t="str">
        <f t="shared" si="12"/>
        <v/>
      </c>
      <c r="C91" s="332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0"/>
      <c r="B92" s="45" t="str">
        <f t="shared" si="12"/>
        <v/>
      </c>
      <c r="C92" s="332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0"/>
      <c r="B93" s="45" t="str">
        <f t="shared" si="12"/>
        <v/>
      </c>
      <c r="C93" s="332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0"/>
      <c r="B94" s="45" t="str">
        <f t="shared" si="12"/>
        <v/>
      </c>
      <c r="C94" s="332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0"/>
      <c r="B95" s="45" t="str">
        <f t="shared" si="12"/>
        <v/>
      </c>
      <c r="C95" s="332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0"/>
      <c r="B96" s="45" t="str">
        <f t="shared" si="12"/>
        <v/>
      </c>
      <c r="C96" s="332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0"/>
      <c r="B97" s="45" t="str">
        <f t="shared" si="12"/>
        <v/>
      </c>
      <c r="C97" s="332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0"/>
      <c r="B98" s="45" t="str">
        <f t="shared" si="12"/>
        <v/>
      </c>
      <c r="C98" s="332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0"/>
      <c r="B99" s="45" t="str">
        <f t="shared" si="12"/>
        <v/>
      </c>
      <c r="C99" s="332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0"/>
      <c r="B100" s="45" t="str">
        <f t="shared" si="12"/>
        <v/>
      </c>
      <c r="C100" s="332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0"/>
      <c r="B101" s="45" t="str">
        <f t="shared" si="12"/>
        <v/>
      </c>
      <c r="C101" s="332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0"/>
      <c r="B102" s="45" t="str">
        <f t="shared" si="12"/>
        <v/>
      </c>
      <c r="C102" s="332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0"/>
      <c r="B103" s="45" t="str">
        <f t="shared" si="12"/>
        <v/>
      </c>
      <c r="C103" s="332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0"/>
      <c r="B104" s="45" t="str">
        <f t="shared" si="12"/>
        <v/>
      </c>
      <c r="C104" s="332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0"/>
      <c r="B105" s="45" t="str">
        <f t="shared" si="12"/>
        <v/>
      </c>
      <c r="C105" s="332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0"/>
      <c r="B106" s="45" t="str">
        <f t="shared" si="12"/>
        <v/>
      </c>
      <c r="C106" s="332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0"/>
      <c r="B107" s="45" t="str">
        <f t="shared" si="12"/>
        <v/>
      </c>
      <c r="C107" s="332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0"/>
      <c r="B108" s="45" t="str">
        <f t="shared" si="12"/>
        <v/>
      </c>
      <c r="C108" s="332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0"/>
      <c r="B109" s="45" t="str">
        <f t="shared" si="12"/>
        <v/>
      </c>
      <c r="C109" s="332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0"/>
      <c r="B110" s="45" t="str">
        <f t="shared" si="12"/>
        <v/>
      </c>
      <c r="C110" s="332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0"/>
      <c r="B111" s="45" t="str">
        <f t="shared" si="12"/>
        <v/>
      </c>
      <c r="C111" s="332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0"/>
      <c r="B112" s="45" t="str">
        <f t="shared" si="12"/>
        <v/>
      </c>
      <c r="C112" s="332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0"/>
      <c r="B113" s="45" t="str">
        <f t="shared" si="12"/>
        <v/>
      </c>
      <c r="C113" s="332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0"/>
      <c r="B114" s="45" t="str">
        <f t="shared" si="12"/>
        <v/>
      </c>
      <c r="C114" s="332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0"/>
      <c r="B115" s="45" t="str">
        <f t="shared" si="12"/>
        <v/>
      </c>
      <c r="C115" s="332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0"/>
      <c r="B116" s="45" t="str">
        <f t="shared" si="12"/>
        <v/>
      </c>
      <c r="C116" s="332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0"/>
      <c r="B117" s="45" t="str">
        <f t="shared" si="12"/>
        <v/>
      </c>
      <c r="C117" s="332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0"/>
      <c r="B118" s="45" t="str">
        <f t="shared" si="12"/>
        <v/>
      </c>
      <c r="C118" s="332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0"/>
      <c r="B119" s="45" t="str">
        <f t="shared" si="12"/>
        <v/>
      </c>
      <c r="C119" s="332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0"/>
      <c r="B120" s="45" t="str">
        <f t="shared" si="12"/>
        <v/>
      </c>
      <c r="C120" s="332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0"/>
      <c r="B121" s="45" t="str">
        <f t="shared" si="12"/>
        <v/>
      </c>
      <c r="C121" s="332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0"/>
      <c r="B122" s="45" t="str">
        <f t="shared" si="12"/>
        <v/>
      </c>
      <c r="C122" s="332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0"/>
      <c r="B123" s="45" t="str">
        <f t="shared" si="12"/>
        <v/>
      </c>
      <c r="C123" s="332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0"/>
      <c r="B124" s="45" t="str">
        <f t="shared" si="12"/>
        <v/>
      </c>
      <c r="C124" s="332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0"/>
      <c r="B125" s="45" t="str">
        <f t="shared" si="12"/>
        <v/>
      </c>
      <c r="C125" s="332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0"/>
      <c r="B126" s="45" t="str">
        <f t="shared" si="12"/>
        <v/>
      </c>
      <c r="C126" s="332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0"/>
      <c r="B127" s="45" t="str">
        <f t="shared" si="12"/>
        <v/>
      </c>
      <c r="C127" s="332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0"/>
      <c r="B128" s="45" t="str">
        <f t="shared" si="12"/>
        <v/>
      </c>
      <c r="C128" s="332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0"/>
      <c r="B129" s="45" t="str">
        <f t="shared" si="12"/>
        <v/>
      </c>
      <c r="C129" s="332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0"/>
      <c r="B130" s="45" t="str">
        <f t="shared" si="12"/>
        <v/>
      </c>
      <c r="C130" s="332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0"/>
      <c r="B131" s="45" t="str">
        <f t="shared" si="12"/>
        <v/>
      </c>
      <c r="C131" s="332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0"/>
      <c r="B132" s="45" t="str">
        <f t="shared" ref="B132:B195" si="23">IFERROR(VLOOKUP(A132,$V$6:$W$23,2,FALSE),"")</f>
        <v/>
      </c>
      <c r="C132" s="332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0"/>
      <c r="B133" s="45" t="str">
        <f t="shared" si="23"/>
        <v/>
      </c>
      <c r="C133" s="332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0"/>
      <c r="B134" s="45" t="str">
        <f t="shared" si="23"/>
        <v/>
      </c>
      <c r="C134" s="332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0"/>
      <c r="B135" s="45" t="str">
        <f t="shared" si="23"/>
        <v/>
      </c>
      <c r="C135" s="332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2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2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2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2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2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2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2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2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2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2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2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2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2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2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2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2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2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2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2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2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2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2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2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2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2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2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3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3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1"/>
      <c r="B164" s="45" t="str">
        <f t="shared" si="23"/>
        <v/>
      </c>
      <c r="C164" s="333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1"/>
      <c r="B165" s="45" t="str">
        <f t="shared" si="23"/>
        <v/>
      </c>
      <c r="C165" s="333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1"/>
      <c r="B166" s="45" t="str">
        <f t="shared" si="23"/>
        <v/>
      </c>
      <c r="C166" s="333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1"/>
      <c r="B167" s="45" t="str">
        <f t="shared" si="23"/>
        <v/>
      </c>
      <c r="C167" s="333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1"/>
      <c r="B168" s="45" t="str">
        <f t="shared" si="23"/>
        <v/>
      </c>
      <c r="C168" s="333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1"/>
      <c r="B169" s="45" t="str">
        <f t="shared" si="23"/>
        <v/>
      </c>
      <c r="C169" s="333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1"/>
      <c r="B170" s="45" t="str">
        <f t="shared" si="23"/>
        <v/>
      </c>
      <c r="C170" s="333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1"/>
      <c r="B171" s="45" t="str">
        <f t="shared" si="23"/>
        <v/>
      </c>
      <c r="C171" s="333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1"/>
      <c r="B172" s="45" t="str">
        <f t="shared" si="23"/>
        <v/>
      </c>
      <c r="C172" s="333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1"/>
      <c r="B173" s="45" t="str">
        <f t="shared" si="23"/>
        <v/>
      </c>
      <c r="C173" s="333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1"/>
      <c r="B174" s="45" t="str">
        <f t="shared" si="23"/>
        <v/>
      </c>
      <c r="C174" s="333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1"/>
      <c r="B175" s="45" t="str">
        <f t="shared" si="23"/>
        <v/>
      </c>
      <c r="C175" s="333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L5" sqref="L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9" ht="21" customHeight="1">
      <c r="B2" s="388" t="s">
        <v>4035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505110</v>
      </c>
      <c r="E5" s="334"/>
      <c r="F5" s="334"/>
      <c r="G5" s="335">
        <v>92110</v>
      </c>
      <c r="H5" s="334"/>
      <c r="I5" s="334">
        <v>33000</v>
      </c>
      <c r="J5" s="334">
        <v>130000</v>
      </c>
      <c r="K5" s="334">
        <v>250000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23" t="str">
        <f>'OPĆI DIO'!$C$1</f>
        <v>2410 SVEUČILIŠTE U SPLITU - PRIRODOSLOVNO - MATEMATIČKI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6156537</v>
      </c>
      <c r="E6" s="6">
        <f>'A.2 PRIHODI I RASHODI IF'!E7</f>
        <v>5196118</v>
      </c>
      <c r="F6" s="6">
        <f>'A.2 PRIHODI I RASHODI IF'!E8</f>
        <v>0</v>
      </c>
      <c r="G6" s="6">
        <f>'A.2 PRIHODI I RASHODI IF'!E10</f>
        <v>39803</v>
      </c>
      <c r="H6" s="6">
        <f>'A.2 PRIHODI I RASHODI IF'!E12</f>
        <v>0</v>
      </c>
      <c r="I6" s="6">
        <f>'A.2 PRIHODI I RASHODI IF'!E13+'B.2 RAČUN FINANC IF'!E7</f>
        <v>330000</v>
      </c>
      <c r="J6" s="6">
        <f>'A.2 PRIHODI I RASHODI IF'!E15</f>
        <v>132000</v>
      </c>
      <c r="K6" s="6">
        <f>'A.2 PRIHODI I RASHODI IF'!E16</f>
        <v>455616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0</v>
      </c>
      <c r="T6" s="6">
        <f>'A.2 PRIHODI I RASHODI IF'!E26</f>
        <v>3000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2410 SVEUČILIŠTE U SPLITU - PRIRODOSLOVNO - MATEMATIČKI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-481589</v>
      </c>
      <c r="E7" s="336"/>
      <c r="F7" s="336"/>
      <c r="G7" s="336">
        <v>-103267</v>
      </c>
      <c r="H7" s="336"/>
      <c r="I7" s="336">
        <v>-33000</v>
      </c>
      <c r="J7" s="336">
        <v>-91750</v>
      </c>
      <c r="K7" s="336">
        <v>-253572</v>
      </c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23" t="str">
        <f>'OPĆI DIO'!$C$1</f>
        <v>2410 SVEUČILIŠTE U SPLITU - PRIRODOSLOVNO - MATEMATIČKI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6180058</v>
      </c>
      <c r="E8" s="6">
        <f>+E5+E6+E7</f>
        <v>5196118</v>
      </c>
      <c r="F8" s="6">
        <f t="shared" ref="F8:W8" si="1">+F5+F6+F7</f>
        <v>0</v>
      </c>
      <c r="G8" s="6">
        <f t="shared" si="1"/>
        <v>28646</v>
      </c>
      <c r="H8" s="6">
        <f t="shared" si="1"/>
        <v>0</v>
      </c>
      <c r="I8" s="6">
        <f t="shared" si="1"/>
        <v>330000</v>
      </c>
      <c r="J8" s="6">
        <f t="shared" si="1"/>
        <v>170250</v>
      </c>
      <c r="K8" s="6">
        <f t="shared" si="1"/>
        <v>452044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0</v>
      </c>
      <c r="S8" s="6">
        <f t="shared" si="1"/>
        <v>0</v>
      </c>
      <c r="T8" s="6">
        <f t="shared" si="1"/>
        <v>3000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2410 SVEUČILIŠTE U SPLITU - PRIRODOSLOVNO - MATEMATIČKI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6180058</v>
      </c>
      <c r="E9" s="6">
        <f>'A.2 PRIHODI I RASHODI IF'!E32</f>
        <v>5196118</v>
      </c>
      <c r="F9" s="6">
        <f>'A.2 PRIHODI I RASHODI IF'!E33</f>
        <v>0</v>
      </c>
      <c r="G9" s="6">
        <f>'A.2 PRIHODI I RASHODI IF'!E35+'B.2 RAČUN FINANC IF'!E14</f>
        <v>28646</v>
      </c>
      <c r="H9" s="6">
        <f>'A.2 PRIHODI I RASHODI IF'!E37</f>
        <v>0</v>
      </c>
      <c r="I9" s="6">
        <f>'A.2 PRIHODI I RASHODI IF'!E38</f>
        <v>330000</v>
      </c>
      <c r="J9" s="6">
        <f>'A.2 PRIHODI I RASHODI IF'!E40</f>
        <v>170250</v>
      </c>
      <c r="K9" s="6">
        <f>'A.2 PRIHODI I RASHODI IF'!E41</f>
        <v>452044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0</v>
      </c>
      <c r="S9" s="6">
        <f>'A.2 PRIHODI I RASHODI IF'!E49</f>
        <v>0</v>
      </c>
      <c r="T9" s="6">
        <f>'A.2 PRIHODI I RASHODI IF'!E51</f>
        <v>3000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2410 SVEUČILIŠTE U SPLITU - PRIRODOSLOVNO - MATEMATIČKI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2410 SVEUČILIŠTE U SPLITU - PRIRODOSLOVNO - MATEMATIČKI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2410 SVEUČILIŠTE U SPLITU - PRIRODOSLOVNO - MATEMATIČKI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2410 SVEUČILIŠTE U SPLITU - PRIRODOSLOVNO - MATEMATIČKI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481589</v>
      </c>
      <c r="E13" s="84">
        <f t="shared" ref="E13:W13" si="4">-E7</f>
        <v>0</v>
      </c>
      <c r="F13" s="84">
        <f t="shared" si="4"/>
        <v>0</v>
      </c>
      <c r="G13" s="84">
        <f t="shared" si="4"/>
        <v>103267</v>
      </c>
      <c r="H13" s="84">
        <f t="shared" si="4"/>
        <v>0</v>
      </c>
      <c r="I13" s="84">
        <f t="shared" si="4"/>
        <v>33000</v>
      </c>
      <c r="J13" s="84">
        <f t="shared" si="4"/>
        <v>91750</v>
      </c>
      <c r="K13" s="84">
        <f t="shared" si="4"/>
        <v>253572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2410 SVEUČILIŠTE U SPLITU - PRIRODOSLOVNO - MATEMATIČKI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5772891</v>
      </c>
      <c r="E14" s="6">
        <f>'A.2 PRIHODI I RASHODI IF'!F7</f>
        <v>5219091</v>
      </c>
      <c r="F14" s="6">
        <f>'A.2 PRIHODI I RASHODI IF'!F8</f>
        <v>0</v>
      </c>
      <c r="G14" s="6">
        <f>'A.2 PRIHODI I RASHODI IF'!F10</f>
        <v>39803</v>
      </c>
      <c r="H14" s="6">
        <f>'A.2 PRIHODI I RASHODI IF'!F12</f>
        <v>0</v>
      </c>
      <c r="I14" s="6">
        <f>'A.2 PRIHODI I RASHODI IF'!F13+'B.2 RAČUN FINANC IF'!F7</f>
        <v>330000</v>
      </c>
      <c r="J14" s="6">
        <f>'A.2 PRIHODI I RASHODI IF'!F15</f>
        <v>28000</v>
      </c>
      <c r="K14" s="6">
        <f>'A.2 PRIHODI I RASHODI IF'!F16</f>
        <v>152697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0</v>
      </c>
      <c r="T14" s="6">
        <f>'A.2 PRIHODI I RASHODI IF'!F26</f>
        <v>3300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2410 SVEUČILIŠTE U SPLITU - PRIRODOSLOVNO - MATEMATIČKI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-344308</v>
      </c>
      <c r="E15" s="337"/>
      <c r="F15" s="337"/>
      <c r="G15" s="337">
        <v>-112918</v>
      </c>
      <c r="H15" s="337"/>
      <c r="I15" s="337">
        <v>-16500</v>
      </c>
      <c r="J15" s="337"/>
      <c r="K15" s="337">
        <v>-214890</v>
      </c>
      <c r="L15" s="337"/>
      <c r="M15" s="334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23" t="str">
        <f>'OPĆI DIO'!$C$1</f>
        <v>2410 SVEUČILIŠTE U SPLITU - PRIRODOSLOVNO - MATEMATIČKI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5910172</v>
      </c>
      <c r="E16" s="6">
        <f>+E13+E14+E15</f>
        <v>5219091</v>
      </c>
      <c r="F16" s="6">
        <f t="shared" ref="F16:W16" si="5">+F13+F14+F15</f>
        <v>0</v>
      </c>
      <c r="G16" s="6">
        <f t="shared" si="5"/>
        <v>30152</v>
      </c>
      <c r="H16" s="6">
        <f t="shared" si="5"/>
        <v>0</v>
      </c>
      <c r="I16" s="6">
        <f t="shared" si="5"/>
        <v>346500</v>
      </c>
      <c r="J16" s="6">
        <f t="shared" si="5"/>
        <v>119750</v>
      </c>
      <c r="K16" s="6">
        <f t="shared" si="5"/>
        <v>191379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3300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2410 SVEUČILIŠTE U SPLITU - PRIRODOSLOVNO - MATEMATIČKI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5910172</v>
      </c>
      <c r="E17" s="6">
        <f>'A.2 PRIHODI I RASHODI IF'!F32</f>
        <v>5219091</v>
      </c>
      <c r="F17" s="6">
        <f>'A.2 PRIHODI I RASHODI IF'!F33</f>
        <v>0</v>
      </c>
      <c r="G17" s="6">
        <f>'A.2 PRIHODI I RASHODI IF'!F35+'B.2 RAČUN FINANC IF'!F14</f>
        <v>30152</v>
      </c>
      <c r="H17" s="6">
        <f>'A.2 PRIHODI I RASHODI IF'!F37</f>
        <v>0</v>
      </c>
      <c r="I17" s="6">
        <f>'A.2 PRIHODI I RASHODI IF'!F38</f>
        <v>346500</v>
      </c>
      <c r="J17" s="6">
        <f>'A.2 PRIHODI I RASHODI IF'!F40</f>
        <v>119750</v>
      </c>
      <c r="K17" s="6">
        <f>'A.2 PRIHODI I RASHODI IF'!F41</f>
        <v>191379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3300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2410 SVEUČILIŠTE U SPLITU - PRIRODOSLOVNO - MATEMATIČKI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2410 SVEUČILIŠTE U SPLITU - PRIRODOSLOVNO - MATEMATIČKI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2410 SVEUČILIŠTE U SPLITU - PRIRODOSLOVNO - MATEMATIČKI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2410 SVEUČILIŠTE U SPLITU - PRIRODOSLOVNO - MATEMATIČKI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344308</v>
      </c>
      <c r="E21" s="84">
        <f t="shared" ref="E21:W21" si="8">-E15</f>
        <v>0</v>
      </c>
      <c r="F21" s="84">
        <f t="shared" si="8"/>
        <v>0</v>
      </c>
      <c r="G21" s="84">
        <f t="shared" si="8"/>
        <v>112918</v>
      </c>
      <c r="H21" s="84">
        <f t="shared" si="8"/>
        <v>0</v>
      </c>
      <c r="I21" s="84">
        <f t="shared" si="8"/>
        <v>16500</v>
      </c>
      <c r="J21" s="84">
        <f t="shared" si="8"/>
        <v>0</v>
      </c>
      <c r="K21" s="84">
        <f t="shared" si="8"/>
        <v>214890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2410 SVEUČILIŠTE U SPLITU - PRIRODOSLOVNO - MATEMATIČKI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5648512</v>
      </c>
      <c r="E22" s="6">
        <f>'A.2 PRIHODI I RASHODI IF'!G7</f>
        <v>5242179</v>
      </c>
      <c r="F22" s="6">
        <f>'A.2 PRIHODI I RASHODI IF'!G8</f>
        <v>0</v>
      </c>
      <c r="G22" s="6">
        <f>'A.2 PRIHODI I RASHODI IF'!G10</f>
        <v>39803</v>
      </c>
      <c r="H22" s="6">
        <f>'A.2 PRIHODI I RASHODI IF'!G12</f>
        <v>0</v>
      </c>
      <c r="I22" s="6">
        <f>'A.2 PRIHODI I RASHODI IF'!G13+'B.2 RAČUN FINANC IF'!G7</f>
        <v>330000</v>
      </c>
      <c r="J22" s="6">
        <f>'A.2 PRIHODI I RASHODI IF'!G15</f>
        <v>0</v>
      </c>
      <c r="K22" s="6">
        <f>'A.2 PRIHODI I RASHODI IF'!G16</f>
        <v>33030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3500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2410 SVEUČILIŠTE U SPLITU - PRIRODOSLOVNO - MATEMATIČKI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-232638</v>
      </c>
      <c r="E23" s="337"/>
      <c r="F23" s="337"/>
      <c r="G23" s="337">
        <v>-120980</v>
      </c>
      <c r="H23" s="337"/>
      <c r="I23" s="337"/>
      <c r="J23" s="337"/>
      <c r="K23" s="337">
        <v>-111658</v>
      </c>
      <c r="L23" s="337"/>
      <c r="M23" s="334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23" t="str">
        <f>'OPĆI DIO'!$C$1</f>
        <v>2410 SVEUČILIŠTE U SPLITU - PRIRODOSLOVNO - MATEMATIČKI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5760182</v>
      </c>
      <c r="E24" s="6">
        <f>+E21+E22+E23</f>
        <v>5242179</v>
      </c>
      <c r="F24" s="6">
        <f t="shared" ref="F24:W24" si="9">+F21+F22+F23</f>
        <v>0</v>
      </c>
      <c r="G24" s="6">
        <f t="shared" si="9"/>
        <v>31741</v>
      </c>
      <c r="H24" s="6">
        <f t="shared" si="9"/>
        <v>0</v>
      </c>
      <c r="I24" s="6">
        <f t="shared" si="9"/>
        <v>346500</v>
      </c>
      <c r="J24" s="6">
        <f t="shared" si="9"/>
        <v>0</v>
      </c>
      <c r="K24" s="6">
        <f t="shared" si="9"/>
        <v>136262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3500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2410 SVEUČILIŠTE U SPLITU - PRIRODOSLOVNO - MATEMATIČKI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5760182</v>
      </c>
      <c r="E25" s="6">
        <f>'A.2 PRIHODI I RASHODI IF'!G32</f>
        <v>5242179</v>
      </c>
      <c r="F25" s="6">
        <f>'A.2 PRIHODI I RASHODI IF'!G33</f>
        <v>0</v>
      </c>
      <c r="G25" s="6">
        <f>'A.2 PRIHODI I RASHODI IF'!G35+'B.2 RAČUN FINANC IF'!G14</f>
        <v>31741</v>
      </c>
      <c r="H25" s="6">
        <f>'A.2 PRIHODI I RASHODI IF'!G37</f>
        <v>0</v>
      </c>
      <c r="I25" s="6">
        <f>'A.2 PRIHODI I RASHODI IF'!G38</f>
        <v>346500</v>
      </c>
      <c r="J25" s="6">
        <f>'A.2 PRIHODI I RASHODI IF'!G40</f>
        <v>0</v>
      </c>
      <c r="K25" s="6">
        <f>'A.2 PRIHODI I RASHODI IF'!G41</f>
        <v>136262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3500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2410 SVEUČILIŠTE U SPLITU - PRIRODOSLOVNO - MATEMATIČKI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2410 SVEUČILIŠTE U SPLITU - PRIRODOSLOVNO - MATEMATIČKI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9" zoomScale="90" zoomScaleNormal="90" workbookViewId="0">
      <selection activeCell="D38" sqref="D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2" t="s">
        <v>3883</v>
      </c>
      <c r="B2" s="392"/>
      <c r="C2" s="392"/>
      <c r="D2" s="392"/>
      <c r="E2" s="392"/>
      <c r="F2" s="392"/>
      <c r="G2" s="392"/>
      <c r="H2" s="392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2" t="s">
        <v>3884</v>
      </c>
      <c r="B4" s="392"/>
      <c r="C4" s="392"/>
      <c r="D4" s="392"/>
      <c r="E4" s="392"/>
      <c r="F4" s="392"/>
      <c r="G4" s="392"/>
      <c r="H4" s="392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2" t="s">
        <v>4777</v>
      </c>
      <c r="B6" s="392"/>
      <c r="C6" s="392"/>
      <c r="D6" s="392"/>
      <c r="E6" s="392"/>
      <c r="F6" s="392"/>
      <c r="G6" s="392"/>
      <c r="H6" s="392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3" t="s">
        <v>4778</v>
      </c>
      <c r="B8" s="394"/>
      <c r="C8" s="395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9">
        <v>1</v>
      </c>
      <c r="B9" s="390"/>
      <c r="C9" s="391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5554528</v>
      </c>
      <c r="E10" s="317">
        <f t="shared" ref="E10:H10" si="0">+E11+E19</f>
        <v>5956655</v>
      </c>
      <c r="F10" s="317">
        <f t="shared" si="0"/>
        <v>6156537</v>
      </c>
      <c r="G10" s="317">
        <f t="shared" si="0"/>
        <v>5772891</v>
      </c>
      <c r="H10" s="317">
        <f t="shared" si="0"/>
        <v>5648512</v>
      </c>
      <c r="I10" s="315" t="str">
        <f>'OPĆI DIO'!$C$1</f>
        <v>2410 SVEUČILIŠTE U SPLITU - PRIRODOSLOVNO - MATEMATIČKI FAKULTET</v>
      </c>
    </row>
    <row r="11" spans="1:10">
      <c r="A11" s="277">
        <v>6</v>
      </c>
      <c r="B11" s="277"/>
      <c r="C11" s="277" t="s">
        <v>4782</v>
      </c>
      <c r="D11" s="309">
        <f>SUM(D12:D18)</f>
        <v>5554528</v>
      </c>
      <c r="E11" s="309">
        <f t="shared" ref="E11:H11" si="1">SUM(E12:E18)</f>
        <v>5956655</v>
      </c>
      <c r="F11" s="309">
        <f t="shared" si="1"/>
        <v>6156537</v>
      </c>
      <c r="G11" s="309">
        <f t="shared" si="1"/>
        <v>5772891</v>
      </c>
      <c r="H11" s="309">
        <f t="shared" si="1"/>
        <v>5648512</v>
      </c>
      <c r="I11" s="315" t="str">
        <f>'OPĆI DIO'!$C$1</f>
        <v>2410 SVEUČILIŠTE U SPLITU - PRIRODOSLOVNO - MATEMATIČKI FAKULTET</v>
      </c>
    </row>
    <row r="12" spans="1:10">
      <c r="A12" s="277"/>
      <c r="B12" s="278" t="s">
        <v>3887</v>
      </c>
      <c r="C12" s="278" t="s">
        <v>3886</v>
      </c>
      <c r="D12" s="349">
        <v>0</v>
      </c>
      <c r="E12" s="349">
        <v>0</v>
      </c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2410 SVEUČILIŠTE U SPLITU - PRIRODOSLOVNO - MATEMATIČKI FAKULTET</v>
      </c>
    </row>
    <row r="13" spans="1:10" ht="30">
      <c r="A13" s="277"/>
      <c r="B13" s="278" t="s">
        <v>3889</v>
      </c>
      <c r="C13" s="278" t="s">
        <v>3888</v>
      </c>
      <c r="D13" s="349">
        <v>779057</v>
      </c>
      <c r="E13" s="349">
        <v>686242</v>
      </c>
      <c r="F13" s="339">
        <f>SUMIF('Unos prihoda i primitaka'!$L$3:$L$501,$B13,'Unos prihoda i primitaka'!G$3:G$501)</f>
        <v>587616</v>
      </c>
      <c r="G13" s="339">
        <f>SUMIF('Unos prihoda i primitaka'!$L$3:$L$501,$B13,'Unos prihoda i primitaka'!H$3:H$501)</f>
        <v>180697</v>
      </c>
      <c r="H13" s="339">
        <f>SUMIF('Unos prihoda i primitaka'!$L$3:$L$501,$B13,'Unos prihoda i primitaka'!I$3:I$501)</f>
        <v>33030</v>
      </c>
      <c r="I13" s="315" t="str">
        <f>'OPĆI DIO'!$C$1</f>
        <v>2410 SVEUČILIŠTE U SPLITU - PRIRODOSLOVNO - MATEMATIČKI FAKULTET</v>
      </c>
    </row>
    <row r="14" spans="1:10">
      <c r="A14" s="277"/>
      <c r="B14" s="278" t="s">
        <v>3891</v>
      </c>
      <c r="C14" s="278" t="s">
        <v>3890</v>
      </c>
      <c r="D14" s="349">
        <v>3</v>
      </c>
      <c r="E14" s="349">
        <v>0</v>
      </c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2410 SVEUČILIŠTE U SPLITU - PRIRODOSLOVNO - MATEMATIČKI FAKULTET</v>
      </c>
    </row>
    <row r="15" spans="1:10" ht="45">
      <c r="A15" s="277"/>
      <c r="B15" s="278" t="s">
        <v>3892</v>
      </c>
      <c r="C15" s="278" t="s">
        <v>3893</v>
      </c>
      <c r="D15" s="349">
        <v>330421</v>
      </c>
      <c r="E15" s="349">
        <v>260000</v>
      </c>
      <c r="F15" s="339">
        <f>SUMIF('Unos prihoda i primitaka'!$L$3:$L$501,$B15,'Unos prihoda i primitaka'!G$3:G$501)</f>
        <v>330000</v>
      </c>
      <c r="G15" s="339">
        <f>SUMIF('Unos prihoda i primitaka'!$L$3:$L$501,$B15,'Unos prihoda i primitaka'!H$3:H$501)</f>
        <v>330000</v>
      </c>
      <c r="H15" s="339">
        <f>SUMIF('Unos prihoda i primitaka'!$L$3:$L$501,$B15,'Unos prihoda i primitaka'!I$3:I$501)</f>
        <v>330000</v>
      </c>
      <c r="I15" s="315" t="str">
        <f>'OPĆI DIO'!$C$1</f>
        <v>2410 SVEUČILIŠTE U SPLITU - PRIRODOSLOVNO - MATEMATIČKI FAKULTET</v>
      </c>
    </row>
    <row r="16" spans="1:10" ht="30">
      <c r="A16" s="277"/>
      <c r="B16" s="278" t="s">
        <v>3895</v>
      </c>
      <c r="C16" s="278" t="s">
        <v>3894</v>
      </c>
      <c r="D16" s="349">
        <v>25072</v>
      </c>
      <c r="E16" s="349">
        <v>38377</v>
      </c>
      <c r="F16" s="339">
        <f>SUMIF('Unos prihoda i primitaka'!$L$3:$L$501,$B16,'Unos prihoda i primitaka'!G$3:G$501)</f>
        <v>42803</v>
      </c>
      <c r="G16" s="339">
        <f>SUMIF('Unos prihoda i primitaka'!$L$3:$L$501,$B16,'Unos prihoda i primitaka'!H$3:H$501)</f>
        <v>43103</v>
      </c>
      <c r="H16" s="339">
        <f>SUMIF('Unos prihoda i primitaka'!$L$3:$L$501,$B16,'Unos prihoda i primitaka'!I$3:I$501)</f>
        <v>43303</v>
      </c>
      <c r="I16" s="315" t="str">
        <f>'OPĆI DIO'!$C$1</f>
        <v>2410 SVEUČILIŠTE U SPLITU - PRIRODOSLOVNO - MATEMATIČKI FAKULTET</v>
      </c>
    </row>
    <row r="17" spans="1:9" ht="30">
      <c r="A17" s="277"/>
      <c r="B17" s="278" t="s">
        <v>3898</v>
      </c>
      <c r="C17" s="278" t="s">
        <v>3907</v>
      </c>
      <c r="D17" s="349">
        <v>4419842</v>
      </c>
      <c r="E17" s="349">
        <v>4972036</v>
      </c>
      <c r="F17" s="339">
        <f>SUMIF('Unos prihoda i primitaka'!$L$3:$L$501,$B17,'Unos prihoda i primitaka'!G$3:G$501)</f>
        <v>5196118</v>
      </c>
      <c r="G17" s="339">
        <f>SUMIF('Unos prihoda i primitaka'!$L$3:$L$501,$B17,'Unos prihoda i primitaka'!H$3:H$501)</f>
        <v>5219091</v>
      </c>
      <c r="H17" s="339">
        <f>SUMIF('Unos prihoda i primitaka'!$L$3:$L$501,$B17,'Unos prihoda i primitaka'!I$3:I$501)</f>
        <v>5242179</v>
      </c>
      <c r="I17" s="315" t="str">
        <f>'OPĆI DIO'!$C$1</f>
        <v>2410 SVEUČILIŠTE U SPLITU - PRIRODOSLOVNO - MATEMATIČKI FAKULTET</v>
      </c>
    </row>
    <row r="18" spans="1:9">
      <c r="A18" s="277"/>
      <c r="B18" s="278" t="s">
        <v>3897</v>
      </c>
      <c r="C18" s="278" t="s">
        <v>3896</v>
      </c>
      <c r="D18" s="349">
        <v>133</v>
      </c>
      <c r="E18" s="349">
        <v>0</v>
      </c>
      <c r="F18" s="339">
        <f>SUMIF('Unos prihoda i primitaka'!$L$3:$L$501,$B18,'Unos prihoda i primitaka'!G$3:G$501)</f>
        <v>0</v>
      </c>
      <c r="G18" s="339">
        <f>SUMIF('Unos prihoda i primitaka'!$L$3:$L$501,$B18,'Unos prihoda i primitaka'!H$3:H$501)</f>
        <v>0</v>
      </c>
      <c r="H18" s="339">
        <f>SUMIF('Unos prihoda i primitaka'!$L$3:$L$501,$B18,'Unos prihoda i primitaka'!I$3:I$501)</f>
        <v>0</v>
      </c>
      <c r="I18" s="315" t="str">
        <f>'OPĆI DIO'!$C$1</f>
        <v>2410 SVEUČILIŠTE U SPLITU - PRIRODOSLOVNO - MATEMATIČKI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2410 SVEUČILIŠTE U SPLITU - PRIRODOSLOVNO - MATEMATIČKI FAKULTET</v>
      </c>
    </row>
    <row r="20" spans="1:9" ht="30">
      <c r="A20" s="279"/>
      <c r="B20" s="280" t="s">
        <v>3899</v>
      </c>
      <c r="C20" s="278" t="s">
        <v>3900</v>
      </c>
      <c r="D20" s="349">
        <v>0</v>
      </c>
      <c r="E20" s="349">
        <v>0</v>
      </c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2410 SVEUČILIŠTE U SPLITU - PRIRODOSLOVNO - MATEMATIČKI FAKULTET</v>
      </c>
    </row>
    <row r="21" spans="1:9" ht="30">
      <c r="A21" s="279"/>
      <c r="B21" s="280" t="s">
        <v>3901</v>
      </c>
      <c r="C21" s="278" t="s">
        <v>3902</v>
      </c>
      <c r="D21" s="349">
        <v>0</v>
      </c>
      <c r="E21" s="349">
        <v>0</v>
      </c>
      <c r="F21" s="339">
        <f>SUMIF('Unos prihoda i primitaka'!$L$3:$L$501,$B21,'Unos prihoda i primitaka'!G$3:G$501)</f>
        <v>0</v>
      </c>
      <c r="G21" s="339">
        <f>SUMIF('Unos prihoda i primitaka'!$L$3:$L$501,$B21,'Unos prihoda i primitaka'!H$3:H$501)</f>
        <v>0</v>
      </c>
      <c r="H21" s="339">
        <f>SUMIF('Unos prihoda i primitaka'!$L$3:$L$501,$B21,'Unos prihoda i primitaka'!I$3:I$501)</f>
        <v>0</v>
      </c>
      <c r="I21" s="315" t="str">
        <f>'OPĆI DIO'!$C$1</f>
        <v>2410 SVEUČILIŠTE U SPLITU - PRIRODOSLOVNO - MATEMATIČKI FAKULTET</v>
      </c>
    </row>
    <row r="24" spans="1:9" ht="30">
      <c r="A24" s="393" t="s">
        <v>4778</v>
      </c>
      <c r="B24" s="394"/>
      <c r="C24" s="395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9">
        <v>1</v>
      </c>
      <c r="B25" s="390"/>
      <c r="C25" s="391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5298851</v>
      </c>
      <c r="E26" s="338">
        <f t="shared" ref="E26:H26" si="3">+E27+E35</f>
        <v>5880313</v>
      </c>
      <c r="F26" s="338">
        <f t="shared" si="3"/>
        <v>6180058</v>
      </c>
      <c r="G26" s="338">
        <f t="shared" si="3"/>
        <v>5910172</v>
      </c>
      <c r="H26" s="338">
        <f t="shared" si="3"/>
        <v>5760182</v>
      </c>
      <c r="I26" s="315" t="str">
        <f>'OPĆI DIO'!$C$1</f>
        <v>2410 SVEUČILIŠTE U SPLITU - PRIRODOSLOVNO - MATEMATIČKI FAKULTET</v>
      </c>
    </row>
    <row r="27" spans="1:9">
      <c r="A27" s="277">
        <v>3</v>
      </c>
      <c r="B27" s="277"/>
      <c r="C27" s="277" t="s">
        <v>4784</v>
      </c>
      <c r="D27" s="308">
        <f>SUM(D28:D34)</f>
        <v>5176983</v>
      </c>
      <c r="E27" s="308">
        <f t="shared" ref="E27:H27" si="4">SUM(E28:E34)</f>
        <v>5640169</v>
      </c>
      <c r="F27" s="308">
        <f t="shared" si="4"/>
        <v>6074883</v>
      </c>
      <c r="G27" s="308">
        <f t="shared" si="4"/>
        <v>5840153</v>
      </c>
      <c r="H27" s="308">
        <f t="shared" si="4"/>
        <v>5692852</v>
      </c>
      <c r="I27" s="315" t="str">
        <f>'OPĆI DIO'!$C$1</f>
        <v>2410 SVEUČILIŠTE U SPLITU - PRIRODOSLOVNO - MATEMATIČKI FAKULTET</v>
      </c>
    </row>
    <row r="28" spans="1:9">
      <c r="A28" s="277"/>
      <c r="B28" s="278">
        <v>31</v>
      </c>
      <c r="C28" s="278" t="s">
        <v>195</v>
      </c>
      <c r="D28" s="350">
        <v>4123160</v>
      </c>
      <c r="E28" s="350">
        <v>4623664</v>
      </c>
      <c r="F28" s="341">
        <f>SUMIF('Unos rashoda i izdataka'!$P$3:$P$501,$B28,'Unos rashoda i izdataka'!J$3:J$501)+SUMIF('Unos rashoda P4'!$S$3:$S$501,$B28,'Unos rashoda P4'!H$3:H$501)</f>
        <v>4995439</v>
      </c>
      <c r="G28" s="341">
        <f>SUMIF('Unos rashoda i izdataka'!$P$3:$P$501,$B28,'Unos rashoda i izdataka'!K$3:K$501)+SUMIF('Unos rashoda P4'!$S$3:$S$501,$B28,'Unos rashoda P4'!I$3:I$501)</f>
        <v>4961861</v>
      </c>
      <c r="H28" s="341">
        <f>SUMIF('Unos rashoda i izdataka'!$P$3:$P$501,$B28,'Unos rashoda i izdataka'!L$3:L$501)+SUMIF('Unos rashoda P4'!$S$3:$S$501,$B28,'Unos rashoda P4'!J$3:J$501)</f>
        <v>4891678</v>
      </c>
      <c r="I28" s="315" t="str">
        <f>'OPĆI DIO'!$C$1</f>
        <v>2410 SVEUČILIŠTE U SPLITU - PRIRODOSLOVNO - MATEMATIČKI FAKULTET</v>
      </c>
    </row>
    <row r="29" spans="1:9">
      <c r="A29" s="280"/>
      <c r="B29" s="280">
        <v>32</v>
      </c>
      <c r="C29" s="288" t="s">
        <v>196</v>
      </c>
      <c r="D29" s="351">
        <v>1034760</v>
      </c>
      <c r="E29" s="351">
        <v>1005333</v>
      </c>
      <c r="F29" s="341">
        <f>SUMIF('Unos rashoda i izdataka'!$P$3:$P$501,$B29,'Unos rashoda i izdataka'!J$3:J$501)+SUMIF('Unos rashoda P4'!$S$3:$S$501,$B29,'Unos rashoda P4'!H$3:H$501)</f>
        <v>1060497</v>
      </c>
      <c r="G29" s="341">
        <f>SUMIF('Unos rashoda i izdataka'!$P$3:$P$501,$B29,'Unos rashoda i izdataka'!K$3:K$501)+SUMIF('Unos rashoda P4'!$S$3:$S$501,$B29,'Unos rashoda P4'!I$3:I$501)</f>
        <v>859345</v>
      </c>
      <c r="H29" s="341">
        <f>SUMIF('Unos rashoda i izdataka'!$P$3:$P$501,$B29,'Unos rashoda i izdataka'!L$3:L$501)+SUMIF('Unos rashoda P4'!$S$3:$S$501,$B29,'Unos rashoda P4'!J$3:J$501)</f>
        <v>782227</v>
      </c>
      <c r="I29" s="315" t="str">
        <f>'OPĆI DIO'!$C$1</f>
        <v>2410 SVEUČILIŠTE U SPLITU - PRIRODOSLOVNO - MATEMATIČKI FAKULTET</v>
      </c>
    </row>
    <row r="30" spans="1:9">
      <c r="A30" s="280"/>
      <c r="B30" s="280">
        <v>34</v>
      </c>
      <c r="C30" s="288" t="s">
        <v>197</v>
      </c>
      <c r="D30" s="351">
        <v>5045</v>
      </c>
      <c r="E30" s="351">
        <v>2372</v>
      </c>
      <c r="F30" s="341">
        <f>SUMIF('Unos rashoda i izdataka'!$P$3:$P$501,$B30,'Unos rashoda i izdataka'!J$3:J$501)+SUMIF('Unos rashoda P4'!$S$3:$S$501,$B30,'Unos rashoda P4'!H$3:H$501)</f>
        <v>1947</v>
      </c>
      <c r="G30" s="341">
        <f>SUMIF('Unos rashoda i izdataka'!$P$3:$P$501,$B30,'Unos rashoda i izdataka'!K$3:K$501)+SUMIF('Unos rashoda P4'!$S$3:$S$501,$B30,'Unos rashoda P4'!I$3:I$501)</f>
        <v>1947</v>
      </c>
      <c r="H30" s="341">
        <f>SUMIF('Unos rashoda i izdataka'!$P$3:$P$501,$B30,'Unos rashoda i izdataka'!L$3:L$501)+SUMIF('Unos rashoda P4'!$S$3:$S$501,$B30,'Unos rashoda P4'!J$3:J$501)</f>
        <v>1947</v>
      </c>
      <c r="I30" s="315" t="str">
        <f>'OPĆI DIO'!$C$1</f>
        <v>2410 SVEUČILIŠTE U SPLITU - PRIRODOSLOVNO - MATEMATIČKI FAKULTET</v>
      </c>
    </row>
    <row r="31" spans="1:9">
      <c r="A31" s="280"/>
      <c r="B31" s="280">
        <v>35</v>
      </c>
      <c r="C31" s="288" t="s">
        <v>244</v>
      </c>
      <c r="D31" s="351">
        <v>0</v>
      </c>
      <c r="E31" s="351">
        <v>0</v>
      </c>
      <c r="F31" s="341">
        <f>SUMIF('Unos rashoda i izdataka'!$P$3:$P$501,$B31,'Unos rashoda i izdataka'!J$3:J$501)+SUMIF('Unos rashoda P4'!$S$3:$S$501,$B31,'Unos rashoda P4'!H$3:H$501)</f>
        <v>0</v>
      </c>
      <c r="G31" s="341">
        <f>SUMIF('Unos rashoda i izdataka'!$P$3:$P$501,$B31,'Unos rashoda i izdataka'!K$3:K$501)+SUMIF('Unos rashoda P4'!$S$3:$S$501,$B31,'Unos rashoda P4'!I$3:I$501)</f>
        <v>0</v>
      </c>
      <c r="H31" s="341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2410 SVEUČILIŠTE U SPLITU - PRIRODOSLOVNO - MATEMATIČKI FAKULTET</v>
      </c>
    </row>
    <row r="32" spans="1:9" ht="30">
      <c r="A32" s="280"/>
      <c r="B32" s="280">
        <v>36</v>
      </c>
      <c r="C32" s="288" t="s">
        <v>198</v>
      </c>
      <c r="D32" s="351">
        <v>0</v>
      </c>
      <c r="E32" s="351">
        <v>0</v>
      </c>
      <c r="F32" s="341">
        <f>SUMIF('Unos rashoda i izdataka'!$P$3:$P$501,$B32,'Unos rashoda i izdataka'!J$3:J$501)+SUMIF('Unos rashoda P4'!$S$3:$S$501,$B32,'Unos rashoda P4'!H$3:H$501)</f>
        <v>0</v>
      </c>
      <c r="G32" s="341">
        <f>SUMIF('Unos rashoda i izdataka'!$P$3:$P$501,$B32,'Unos rashoda i izdataka'!K$3:K$501)+SUMIF('Unos rashoda P4'!$S$3:$S$501,$B32,'Unos rashoda P4'!I$3:I$501)</f>
        <v>0</v>
      </c>
      <c r="H32" s="341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2410 SVEUČILIŠTE U SPLITU - PRIRODOSLOVNO - MATEMATIČKI FAKULTET</v>
      </c>
    </row>
    <row r="33" spans="1:9" ht="30">
      <c r="A33" s="280"/>
      <c r="B33" s="280">
        <v>37</v>
      </c>
      <c r="C33" s="288" t="s">
        <v>245</v>
      </c>
      <c r="D33" s="351">
        <v>14018</v>
      </c>
      <c r="E33" s="351">
        <v>8800</v>
      </c>
      <c r="F33" s="341">
        <f>SUMIF('Unos rashoda i izdataka'!$P$3:$P$501,$B33,'Unos rashoda i izdataka'!J$3:J$501)+SUMIF('Unos rashoda P4'!$S$3:$S$501,$B33,'Unos rashoda P4'!H$3:H$501)</f>
        <v>17000</v>
      </c>
      <c r="G33" s="341">
        <f>SUMIF('Unos rashoda i izdataka'!$P$3:$P$501,$B33,'Unos rashoda i izdataka'!K$3:K$501)+SUMIF('Unos rashoda P4'!$S$3:$S$501,$B33,'Unos rashoda P4'!I$3:I$501)</f>
        <v>17000</v>
      </c>
      <c r="H33" s="341">
        <f>SUMIF('Unos rashoda i izdataka'!$P$3:$P$501,$B33,'Unos rashoda i izdataka'!L$3:L$501)+SUMIF('Unos rashoda P4'!$S$3:$S$501,$B33,'Unos rashoda P4'!J$3:J$501)</f>
        <v>17000</v>
      </c>
      <c r="I33" s="315" t="str">
        <f>'OPĆI DIO'!$C$1</f>
        <v>2410 SVEUČILIŠTE U SPLITU - PRIRODOSLOVNO - MATEMATIČKI FAKULTET</v>
      </c>
    </row>
    <row r="34" spans="1:9">
      <c r="A34" s="280"/>
      <c r="B34" s="280">
        <v>38</v>
      </c>
      <c r="C34" s="288" t="s">
        <v>199</v>
      </c>
      <c r="D34" s="351">
        <v>0</v>
      </c>
      <c r="E34" s="351">
        <v>0</v>
      </c>
      <c r="F34" s="341">
        <f>SUMIF('Unos rashoda i izdataka'!$P$3:$P$501,$B34,'Unos rashoda i izdataka'!J$3:J$501)+SUMIF('Unos rashoda P4'!$S$3:$S$501,$B34,'Unos rashoda P4'!H$3:H$501)</f>
        <v>0</v>
      </c>
      <c r="G34" s="341">
        <f>SUMIF('Unos rashoda i izdataka'!$P$3:$P$501,$B34,'Unos rashoda i izdataka'!K$3:K$501)+SUMIF('Unos rashoda P4'!$S$3:$S$501,$B34,'Unos rashoda P4'!I$3:I$501)</f>
        <v>0</v>
      </c>
      <c r="H34" s="341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2410 SVEUČILIŠTE U SPLITU - PRIRODOSLOVNO - MATEMATIČKI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121868</v>
      </c>
      <c r="E35" s="308">
        <f t="shared" ref="E35:H35" si="5">SUM(E36:E40)</f>
        <v>240144</v>
      </c>
      <c r="F35" s="308">
        <f t="shared" si="5"/>
        <v>105175</v>
      </c>
      <c r="G35" s="308">
        <f t="shared" si="5"/>
        <v>70019</v>
      </c>
      <c r="H35" s="308">
        <f t="shared" si="5"/>
        <v>67330</v>
      </c>
      <c r="I35" s="315" t="str">
        <f>'OPĆI DIO'!$C$1</f>
        <v>2410 SVEUČILIŠTE U SPLITU - PRIRODOSLOVNO - MATEMATIČKI FAKULTET</v>
      </c>
    </row>
    <row r="36" spans="1:9" ht="30">
      <c r="A36" s="278"/>
      <c r="B36" s="278">
        <v>41</v>
      </c>
      <c r="C36" s="287" t="s">
        <v>246</v>
      </c>
      <c r="D36" s="350">
        <v>5189</v>
      </c>
      <c r="E36" s="350">
        <v>5000</v>
      </c>
      <c r="F36" s="341">
        <f>SUMIF('Unos rashoda i izdataka'!$P$3:$P$501,$B36,'Unos rashoda i izdataka'!J$3:J$501)+SUMIF('Unos rashoda P4'!$S$3:$S$501,$B36,'Unos rashoda P4'!H$3:H$501)</f>
        <v>0</v>
      </c>
      <c r="G36" s="341">
        <f>SUMIF('Unos rashoda i izdataka'!$P$3:$P$501,$B36,'Unos rashoda i izdataka'!K$3:K$501)+SUMIF('Unos rashoda P4'!$S$3:$S$501,$B36,'Unos rashoda P4'!I$3:I$501)</f>
        <v>0</v>
      </c>
      <c r="H36" s="341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2410 SVEUČILIŠTE U SPLITU - PRIRODOSLOVNO - MATEMATIČKI FAKULTET</v>
      </c>
    </row>
    <row r="37" spans="1:9" ht="30">
      <c r="A37" s="278"/>
      <c r="B37" s="278">
        <v>42</v>
      </c>
      <c r="C37" s="287" t="s">
        <v>227</v>
      </c>
      <c r="D37" s="350">
        <v>116679</v>
      </c>
      <c r="E37" s="350">
        <v>235144</v>
      </c>
      <c r="F37" s="341">
        <f>SUMIF('Unos rashoda i izdataka'!$P$3:$P$501,$B37,'Unos rashoda i izdataka'!J$3:J$501)+SUMIF('Unos rashoda P4'!$S$3:$S$501,$B37,'Unos rashoda P4'!H$3:H$501)</f>
        <v>105175</v>
      </c>
      <c r="G37" s="341">
        <f>SUMIF('Unos rashoda i izdataka'!$P$3:$P$501,$B37,'Unos rashoda i izdataka'!K$3:K$501)+SUMIF('Unos rashoda P4'!$S$3:$S$501,$B37,'Unos rashoda P4'!I$3:I$501)</f>
        <v>70019</v>
      </c>
      <c r="H37" s="341">
        <f>SUMIF('Unos rashoda i izdataka'!$P$3:$P$501,$B37,'Unos rashoda i izdataka'!L$3:L$501)+SUMIF('Unos rashoda P4'!$S$3:$S$501,$B37,'Unos rashoda P4'!J$3:J$501)</f>
        <v>67330</v>
      </c>
      <c r="I37" s="315" t="str">
        <f>'OPĆI DIO'!$C$1</f>
        <v>2410 SVEUČILIŠTE U SPLITU - PRIRODOSLOVNO - MATEMATIČKI FAKULTET</v>
      </c>
    </row>
    <row r="38" spans="1:9" ht="30">
      <c r="A38" s="278"/>
      <c r="B38" s="278">
        <v>43</v>
      </c>
      <c r="C38" s="287" t="s">
        <v>247</v>
      </c>
      <c r="D38" s="350">
        <v>0</v>
      </c>
      <c r="E38" s="350">
        <v>0</v>
      </c>
      <c r="F38" s="341">
        <f>SUMIF('Unos rashoda i izdataka'!$P$3:$P$501,$B38,'Unos rashoda i izdataka'!J$3:J$501)+SUMIF('Unos rashoda P4'!$S$3:$S$501,$B38,'Unos rashoda P4'!H$3:H$501)</f>
        <v>0</v>
      </c>
      <c r="G38" s="341">
        <f>SUMIF('Unos rashoda i izdataka'!$P$3:$P$501,$B38,'Unos rashoda i izdataka'!K$3:K$501)+SUMIF('Unos rashoda P4'!$S$3:$S$501,$B38,'Unos rashoda P4'!I$3:I$501)</f>
        <v>0</v>
      </c>
      <c r="H38" s="341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2410 SVEUČILIŠTE U SPLITU - PRIRODOSLOVNO - MATEMATIČKI FAKULTET</v>
      </c>
    </row>
    <row r="39" spans="1:9" ht="30">
      <c r="A39" s="278"/>
      <c r="B39" s="278">
        <v>44</v>
      </c>
      <c r="C39" s="287" t="s">
        <v>248</v>
      </c>
      <c r="D39" s="350">
        <v>0</v>
      </c>
      <c r="E39" s="350">
        <v>0</v>
      </c>
      <c r="F39" s="341">
        <f>SUMIF('Unos rashoda i izdataka'!$P$3:$P$501,$B39,'Unos rashoda i izdataka'!J$3:J$501)+SUMIF('Unos rashoda P4'!$S$3:$S$501,$B39,'Unos rashoda P4'!H$3:H$501)</f>
        <v>0</v>
      </c>
      <c r="G39" s="341">
        <f>SUMIF('Unos rashoda i izdataka'!$P$3:$P$501,$B39,'Unos rashoda i izdataka'!K$3:K$501)+SUMIF('Unos rashoda P4'!$S$3:$S$501,$B39,'Unos rashoda P4'!I$3:I$501)</f>
        <v>0</v>
      </c>
      <c r="H39" s="341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2410 SVEUČILIŠTE U SPLITU - PRIRODOSLOVNO - MATEMATIČKI FAKULTET</v>
      </c>
    </row>
    <row r="40" spans="1:9" ht="30">
      <c r="A40" s="278"/>
      <c r="B40" s="278">
        <v>45</v>
      </c>
      <c r="C40" s="287" t="s">
        <v>200</v>
      </c>
      <c r="D40" s="350">
        <v>0</v>
      </c>
      <c r="E40" s="350">
        <v>0</v>
      </c>
      <c r="F40" s="341">
        <f>SUMIF('Unos rashoda i izdataka'!$P$3:$P$501,$B40,'Unos rashoda i izdataka'!J$3:J$501)+SUMIF('Unos rashoda P4'!$S$3:$S$501,$B40,'Unos rashoda P4'!H$3:H$501)</f>
        <v>0</v>
      </c>
      <c r="G40" s="341">
        <f>SUMIF('Unos rashoda i izdataka'!$P$3:$P$501,$B40,'Unos rashoda i izdataka'!K$3:K$501)+SUMIF('Unos rashoda P4'!$S$3:$S$501,$B40,'Unos rashoda P4'!I$3:I$501)</f>
        <v>0</v>
      </c>
      <c r="H40" s="341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2410 SVEUČILIŠTE U SPLITU - PRIRODOSLOVNO - MATEMATIČKI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32" sqref="C3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2" t="s">
        <v>4786</v>
      </c>
      <c r="C1" s="392"/>
      <c r="D1" s="392"/>
      <c r="E1" s="392"/>
      <c r="F1" s="392"/>
      <c r="G1" s="392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5554528</v>
      </c>
      <c r="D5" s="310">
        <f>+D6+D9+D11+D14+D25+D28</f>
        <v>5956655</v>
      </c>
      <c r="E5" s="310">
        <f>+E6+E9+E11+E14+E25+E28</f>
        <v>6156537</v>
      </c>
      <c r="F5" s="310">
        <f>+F6+F9+F11+F14+F25+F28</f>
        <v>5772891</v>
      </c>
      <c r="G5" s="310">
        <f>+G6+G9+G11+G14+G25+G28</f>
        <v>5648512</v>
      </c>
      <c r="H5" s="315" t="str">
        <f>'OPĆI DIO'!$C$1</f>
        <v>2410 SVEUČILIŠTE U SPLITU - PRIRODOSLOVNO - MATEMATIČKI FAKULTET</v>
      </c>
    </row>
    <row r="6" spans="1:8">
      <c r="A6" s="364">
        <v>1</v>
      </c>
      <c r="B6" s="360" t="s">
        <v>4787</v>
      </c>
      <c r="C6" s="311">
        <f>+C7+C8</f>
        <v>4423427</v>
      </c>
      <c r="D6" s="309">
        <f t="shared" ref="D6:G6" si="0">+D7+D8</f>
        <v>4972036</v>
      </c>
      <c r="E6" s="309">
        <f t="shared" si="0"/>
        <v>5196118</v>
      </c>
      <c r="F6" s="309">
        <f t="shared" si="0"/>
        <v>5219091</v>
      </c>
      <c r="G6" s="309">
        <f t="shared" si="0"/>
        <v>5242179</v>
      </c>
      <c r="H6" s="315" t="str">
        <f>'OPĆI DIO'!$C$1</f>
        <v>2410 SVEUČILIŠTE U SPLITU - PRIRODOSLOVNO - MATEMATIČKI FAKULTET</v>
      </c>
    </row>
    <row r="7" spans="1:8">
      <c r="A7" s="364">
        <v>11</v>
      </c>
      <c r="B7" s="361" t="s">
        <v>4788</v>
      </c>
      <c r="C7" s="349">
        <v>4417674</v>
      </c>
      <c r="D7" s="349">
        <v>4972036</v>
      </c>
      <c r="E7" s="339">
        <f>SUMIF('Unos prihoda i primitaka'!$C$3:$C$501,$A7,'Unos prihoda i primitaka'!G$3:G$501)</f>
        <v>5196118</v>
      </c>
      <c r="F7" s="339">
        <f>SUMIF('Unos prihoda i primitaka'!$C$3:$C$501,$A7,'Unos prihoda i primitaka'!H$3:H$501)</f>
        <v>5219091</v>
      </c>
      <c r="G7" s="339">
        <f>SUMIF('Unos prihoda i primitaka'!$C$3:$C$501,$A7,'Unos prihoda i primitaka'!I$3:I$501)</f>
        <v>5242179</v>
      </c>
      <c r="H7" s="315" t="str">
        <f>'OPĆI DIO'!$C$1</f>
        <v>2410 SVEUČILIŠTE U SPLITU - PRIRODOSLOVNO - MATEMATIČKI FAKULTET</v>
      </c>
    </row>
    <row r="8" spans="1:8">
      <c r="A8" s="364">
        <v>12</v>
      </c>
      <c r="B8" s="362" t="s">
        <v>4789</v>
      </c>
      <c r="C8" s="349">
        <v>5753</v>
      </c>
      <c r="D8" s="349">
        <v>0</v>
      </c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2410 SVEUČILIŠTE U SPLITU - PRIRODOSLOVNO - MATEMATIČKI FAKULTET</v>
      </c>
    </row>
    <row r="9" spans="1:8" s="347" customFormat="1">
      <c r="A9" s="366">
        <v>3</v>
      </c>
      <c r="B9" s="360" t="s">
        <v>4790</v>
      </c>
      <c r="C9" s="309">
        <f>+C10</f>
        <v>22166</v>
      </c>
      <c r="D9" s="309">
        <f t="shared" ref="D9:G9" si="1">+D10</f>
        <v>36700</v>
      </c>
      <c r="E9" s="309">
        <f t="shared" si="1"/>
        <v>39803</v>
      </c>
      <c r="F9" s="309">
        <f t="shared" si="1"/>
        <v>39803</v>
      </c>
      <c r="G9" s="309">
        <f t="shared" si="1"/>
        <v>39803</v>
      </c>
      <c r="H9" s="315" t="str">
        <f>'OPĆI DIO'!$C$1</f>
        <v>2410 SVEUČILIŠTE U SPLITU - PRIRODOSLOVNO - MATEMATIČKI FAKULTET</v>
      </c>
    </row>
    <row r="10" spans="1:8">
      <c r="A10" s="364">
        <v>31</v>
      </c>
      <c r="B10" s="363" t="s">
        <v>4791</v>
      </c>
      <c r="C10" s="349">
        <v>22166</v>
      </c>
      <c r="D10" s="349">
        <v>36700</v>
      </c>
      <c r="E10" s="339">
        <f>SUMIF('Unos prihoda i primitaka'!$C$3:$C$501,$A10,'Unos prihoda i primitaka'!G$3:G$501)</f>
        <v>39803</v>
      </c>
      <c r="F10" s="339">
        <f>SUMIF('Unos prihoda i primitaka'!$C$3:$C$501,$A10,'Unos prihoda i primitaka'!H$3:H$501)</f>
        <v>39803</v>
      </c>
      <c r="G10" s="339">
        <f>SUMIF('Unos prihoda i primitaka'!$C$3:$C$501,$A10,'Unos prihoda i primitaka'!I$3:I$501)</f>
        <v>39803</v>
      </c>
      <c r="H10" s="315" t="str">
        <f>'OPĆI DIO'!$C$1</f>
        <v>2410 SVEUČILIŠTE U SPLITU - PRIRODOSLOVNO - MATEMATIČKI FAKULTET</v>
      </c>
    </row>
    <row r="11" spans="1:8" s="347" customFormat="1">
      <c r="A11" s="366">
        <v>4</v>
      </c>
      <c r="B11" s="360" t="s">
        <v>4792</v>
      </c>
      <c r="C11" s="309">
        <f>+C12+C13</f>
        <v>331172</v>
      </c>
      <c r="D11" s="309">
        <f t="shared" ref="D11:G11" si="2">+D12+D13</f>
        <v>260000</v>
      </c>
      <c r="E11" s="309">
        <f t="shared" si="2"/>
        <v>330000</v>
      </c>
      <c r="F11" s="309">
        <f t="shared" si="2"/>
        <v>330000</v>
      </c>
      <c r="G11" s="309">
        <f t="shared" si="2"/>
        <v>330000</v>
      </c>
      <c r="H11" s="315" t="str">
        <f>'OPĆI DIO'!$C$1</f>
        <v>2410 SVEUČILIŠTE U SPLITU - PRIRODOSLOVNO - MATEMATIČKI FAKULTET</v>
      </c>
    </row>
    <row r="12" spans="1:8">
      <c r="A12" s="364">
        <v>41</v>
      </c>
      <c r="B12" s="363" t="s">
        <v>4793</v>
      </c>
      <c r="C12" s="349">
        <v>0</v>
      </c>
      <c r="D12" s="349">
        <v>0</v>
      </c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2410 SVEUČILIŠTE U SPLITU - PRIRODOSLOVNO - MATEMATIČKI FAKULTET</v>
      </c>
    </row>
    <row r="13" spans="1:8">
      <c r="A13" s="367">
        <v>43</v>
      </c>
      <c r="B13" s="363" t="s">
        <v>4794</v>
      </c>
      <c r="C13" s="349">
        <v>331172</v>
      </c>
      <c r="D13" s="349">
        <v>260000</v>
      </c>
      <c r="E13" s="339">
        <f>SUMIF('Unos prihoda i primitaka'!$C$3:$C$501,$A13,'Unos prihoda i primitaka'!G$3:G$501)-'B.2 RAČUN FINANC IF'!E7</f>
        <v>330000</v>
      </c>
      <c r="F13" s="339">
        <f>SUMIF('Unos prihoda i primitaka'!$C$3:$C$501,$A13,'Unos prihoda i primitaka'!H$3:H$501)-'B.2 RAČUN FINANC IF'!F7</f>
        <v>330000</v>
      </c>
      <c r="G13" s="339">
        <f>SUMIF('Unos prihoda i primitaka'!$C$3:$C$501,$A13,'Unos prihoda i primitaka'!I$3:I$501)-'B.2 RAČUN FINANC IF'!G7</f>
        <v>330000</v>
      </c>
      <c r="H13" s="315" t="str">
        <f>'OPĆI DIO'!$C$1</f>
        <v>2410 SVEUČILIŠTE U SPLITU - PRIRODOSLOVNO - MATEMATIČKI FAKULTET</v>
      </c>
    </row>
    <row r="14" spans="1:8" s="347" customFormat="1">
      <c r="A14" s="366">
        <v>5</v>
      </c>
      <c r="B14" s="360" t="s">
        <v>4795</v>
      </c>
      <c r="C14" s="309">
        <f>SUM(C15:C24)</f>
        <v>775473</v>
      </c>
      <c r="D14" s="309">
        <f>SUM(D15:D24)</f>
        <v>686242</v>
      </c>
      <c r="E14" s="309">
        <f>SUM(E15:E24)</f>
        <v>587616</v>
      </c>
      <c r="F14" s="309">
        <f>SUM(F15:F24)</f>
        <v>180697</v>
      </c>
      <c r="G14" s="309">
        <f>SUM(G15:G24)</f>
        <v>33030</v>
      </c>
      <c r="H14" s="315" t="str">
        <f>'OPĆI DIO'!$C$1</f>
        <v>2410 SVEUČILIŠTE U SPLITU - PRIRODOSLOVNO - MATEMATIČKI FAKULTET</v>
      </c>
    </row>
    <row r="15" spans="1:8">
      <c r="A15" s="364">
        <v>51</v>
      </c>
      <c r="B15" s="363" t="s">
        <v>4796</v>
      </c>
      <c r="C15" s="349">
        <v>158390</v>
      </c>
      <c r="D15" s="349">
        <v>160125</v>
      </c>
      <c r="E15" s="339">
        <f>SUMIF('Unos prihoda i primitaka'!$C$3:$C$501,$A15,'Unos prihoda i primitaka'!G$3:G$501)</f>
        <v>132000</v>
      </c>
      <c r="F15" s="339">
        <f>SUMIF('Unos prihoda i primitaka'!$C$3:$C$501,$A15,'Unos prihoda i primitaka'!H$3:H$501)</f>
        <v>28000</v>
      </c>
      <c r="G15" s="339">
        <f>SUMIF('Unos prihoda i primitaka'!$C$3:$C$501,$A15,'Unos prihoda i primitaka'!I$3:I$501)</f>
        <v>0</v>
      </c>
      <c r="H15" s="315" t="str">
        <f>'OPĆI DIO'!$C$1</f>
        <v>2410 SVEUČILIŠTE U SPLITU - PRIRODOSLOVNO - MATEMATIČKI FAKULTET</v>
      </c>
    </row>
    <row r="16" spans="1:8">
      <c r="A16" s="364">
        <v>52</v>
      </c>
      <c r="B16" s="363" t="s">
        <v>4797</v>
      </c>
      <c r="C16" s="349">
        <v>584487</v>
      </c>
      <c r="D16" s="349">
        <v>526117</v>
      </c>
      <c r="E16" s="339">
        <f>SUMIF('Unos prihoda i primitaka'!$C$3:$C$501,$A16,'Unos prihoda i primitaka'!G$3:G$501)</f>
        <v>455616</v>
      </c>
      <c r="F16" s="339">
        <f>SUMIF('Unos prihoda i primitaka'!$C$3:$C$501,$A16,'Unos prihoda i primitaka'!H$3:H$501)</f>
        <v>152697</v>
      </c>
      <c r="G16" s="339">
        <f>SUMIF('Unos prihoda i primitaka'!$C$3:$C$501,$A16,'Unos prihoda i primitaka'!I$3:I$501)</f>
        <v>33030</v>
      </c>
      <c r="H16" s="315" t="str">
        <f>'OPĆI DIO'!$C$1</f>
        <v>2410 SVEUČILIŠTE U SPLITU - PRIRODOSLOVNO - MATEMATIČKI FAKULTET</v>
      </c>
    </row>
    <row r="17" spans="1:8">
      <c r="A17" s="364">
        <v>552</v>
      </c>
      <c r="B17" s="363" t="s">
        <v>4798</v>
      </c>
      <c r="C17" s="349"/>
      <c r="D17" s="349"/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2410 SVEUČILIŠTE U SPLITU - PRIRODOSLOVNO - MATEMATIČKI FAKULTET</v>
      </c>
    </row>
    <row r="18" spans="1:8">
      <c r="A18" s="364">
        <v>559</v>
      </c>
      <c r="B18" s="363" t="s">
        <v>4799</v>
      </c>
      <c r="C18" s="349"/>
      <c r="D18" s="349"/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2410 SVEUČILIŠTE U SPLITU - PRIRODOSLOVNO - MATEMATIČKI FAKULTET</v>
      </c>
    </row>
    <row r="19" spans="1:8">
      <c r="A19" s="364">
        <v>561</v>
      </c>
      <c r="B19" s="363" t="s">
        <v>4800</v>
      </c>
      <c r="C19" s="349">
        <v>32596</v>
      </c>
      <c r="D19" s="349"/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2410 SVEUČILIŠTE U SPLITU - PRIRODOSLOVNO - MATEMATIČKI FAKULTET</v>
      </c>
    </row>
    <row r="20" spans="1:8" ht="18" customHeight="1">
      <c r="A20" s="364">
        <v>563</v>
      </c>
      <c r="B20" s="363" t="s">
        <v>4801</v>
      </c>
      <c r="C20" s="349"/>
      <c r="D20" s="349"/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2410 SVEUČILIŠTE U SPLITU - PRIRODOSLOVNO - MATEMATIČKI FAKULTET</v>
      </c>
    </row>
    <row r="21" spans="1:8" ht="30">
      <c r="A21" s="364">
        <v>573</v>
      </c>
      <c r="B21" s="363" t="s">
        <v>1020</v>
      </c>
      <c r="C21" s="349"/>
      <c r="D21" s="349"/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2410 SVEUČILIŠTE U SPLITU - PRIRODOSLOVNO - MATEMATIČKI FAKULTET</v>
      </c>
    </row>
    <row r="22" spans="1:8">
      <c r="A22" s="364">
        <v>575</v>
      </c>
      <c r="B22" s="363" t="s">
        <v>1021</v>
      </c>
      <c r="C22" s="349"/>
      <c r="D22" s="349"/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2410 SVEUČILIŠTE U SPLITU - PRIRODOSLOVNO - MATEMATIČKI FAKULTET</v>
      </c>
    </row>
    <row r="23" spans="1:8" ht="30">
      <c r="A23" s="364">
        <v>576</v>
      </c>
      <c r="B23" s="363" t="s">
        <v>4819</v>
      </c>
      <c r="C23" s="349"/>
      <c r="D23" s="349"/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2410 SVEUČILIŠTE U SPLITU - PRIRODOSLOVNO - MATEMATIČKI FAKULTET</v>
      </c>
    </row>
    <row r="24" spans="1:8">
      <c r="A24" s="364">
        <v>581</v>
      </c>
      <c r="B24" s="363" t="s">
        <v>4802</v>
      </c>
      <c r="C24" s="349"/>
      <c r="D24" s="349"/>
      <c r="E24" s="339">
        <f>SUMIF('Unos prihoda i primitaka'!$C$3:$C$501,$A24,'Unos prihoda i primitaka'!G$3:G$501)</f>
        <v>0</v>
      </c>
      <c r="F24" s="339">
        <f>SUMIF('Unos prihoda i primitaka'!$C$3:$C$501,$A24,'Unos prihoda i primitaka'!H$3:H$501)</f>
        <v>0</v>
      </c>
      <c r="G24" s="339">
        <f>SUMIF('Unos prihoda i primitaka'!$C$3:$C$501,$A24,'Unos prihoda i primitaka'!I$3:I$501)</f>
        <v>0</v>
      </c>
      <c r="H24" s="315" t="str">
        <f>'OPĆI DIO'!$C$1</f>
        <v>2410 SVEUČILIŠTE U SPLITU - PRIRODOSLOVNO - MATEMATIČKI FAKULTET</v>
      </c>
    </row>
    <row r="25" spans="1:8" s="347" customFormat="1">
      <c r="A25" s="366">
        <v>6</v>
      </c>
      <c r="B25" s="360" t="s">
        <v>4803</v>
      </c>
      <c r="C25" s="309">
        <f>SUM(C26:C27)</f>
        <v>2290</v>
      </c>
      <c r="D25" s="309">
        <f t="shared" ref="D25:G25" si="3">SUM(D26:D27)</f>
        <v>1677</v>
      </c>
      <c r="E25" s="309">
        <f>SUM(E26:E27)</f>
        <v>3000</v>
      </c>
      <c r="F25" s="309">
        <f t="shared" si="3"/>
        <v>3300</v>
      </c>
      <c r="G25" s="309">
        <f t="shared" si="3"/>
        <v>3500</v>
      </c>
      <c r="H25" s="315" t="str">
        <f>'OPĆI DIO'!$C$1</f>
        <v>2410 SVEUČILIŠTE U SPLITU - PRIRODOSLOVNO - MATEMATIČKI FAKULTET</v>
      </c>
    </row>
    <row r="26" spans="1:8">
      <c r="A26" s="364">
        <v>61</v>
      </c>
      <c r="B26" s="363" t="s">
        <v>4804</v>
      </c>
      <c r="C26" s="349">
        <v>2290</v>
      </c>
      <c r="D26" s="349">
        <v>1677</v>
      </c>
      <c r="E26" s="339">
        <f>SUMIF('Unos prihoda i primitaka'!$C$3:$C$501,$A26,'Unos prihoda i primitaka'!G$3:G$501)</f>
        <v>3000</v>
      </c>
      <c r="F26" s="339">
        <f>SUMIF('Unos prihoda i primitaka'!$C$3:$C$501,$A26,'Unos prihoda i primitaka'!H$3:H$501)</f>
        <v>3300</v>
      </c>
      <c r="G26" s="339">
        <f>SUMIF('Unos prihoda i primitaka'!$C$3:$C$501,$A26,'Unos prihoda i primitaka'!I$3:I$501)</f>
        <v>3500</v>
      </c>
      <c r="H26" s="315" t="str">
        <f>'OPĆI DIO'!$C$1</f>
        <v>2410 SVEUČILIŠTE U SPLITU - PRIRODOSLOVNO - MATEMATIČKI FAKULTET</v>
      </c>
    </row>
    <row r="27" spans="1:8">
      <c r="A27" s="364">
        <v>63</v>
      </c>
      <c r="B27" s="363" t="s">
        <v>4805</v>
      </c>
      <c r="C27" s="349"/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2410 SVEUČILIŠTE U SPLITU - PRIRODOSLOVNO - MATEMATIČKI FAKULTET</v>
      </c>
    </row>
    <row r="28" spans="1:8" s="347" customFormat="1" ht="33.75" customHeight="1">
      <c r="A28" s="366">
        <v>7</v>
      </c>
      <c r="B28" s="360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2410 SVEUČILIŠTE U SPLITU - PRIRODOSLOVNO - MATEMATIČKI FAKULTET</v>
      </c>
    </row>
    <row r="29" spans="1:8" ht="30">
      <c r="A29" s="364">
        <v>71</v>
      </c>
      <c r="B29" s="363" t="s">
        <v>4807</v>
      </c>
      <c r="C29" s="349"/>
      <c r="D29" s="349"/>
      <c r="E29" s="339">
        <f>SUMIF('Unos prihoda i primitaka'!$C$3:$C$501,$A29,'Unos prihoda i primitaka'!G$3:G$501)</f>
        <v>0</v>
      </c>
      <c r="F29" s="339">
        <f>SUMIF('Unos prihoda i primitaka'!$C$3:$C$501,$A29,'Unos prihoda i primitaka'!H$3:H$501)</f>
        <v>0</v>
      </c>
      <c r="G29" s="339">
        <f>SUMIF('Unos prihoda i primitaka'!$C$3:$C$501,$A29,'Unos prihoda i primitaka'!I$3:I$501)</f>
        <v>0</v>
      </c>
      <c r="H29" s="315" t="str">
        <f>'OPĆI DIO'!$C$1</f>
        <v>2410 SVEUČILIŠTE U SPLITU - PRIRODOSLOVNO - MATEMATIČKI FAKULTET</v>
      </c>
    </row>
    <row r="30" spans="1:8" ht="24" customHeight="1">
      <c r="A30" s="364">
        <v>0</v>
      </c>
      <c r="B30" s="359" t="s">
        <v>251</v>
      </c>
      <c r="C30" s="310">
        <f>+C31+C34+C36+C39+C50+C53</f>
        <v>5298851</v>
      </c>
      <c r="D30" s="310">
        <f>+D31+D34+D36+D39+D50+D53</f>
        <v>5880313</v>
      </c>
      <c r="E30" s="310">
        <f>+E31+E34+E36+E39+E50+E53</f>
        <v>6180058</v>
      </c>
      <c r="F30" s="310">
        <f>+F31+F34+F36+F39+F50+F53</f>
        <v>5910172</v>
      </c>
      <c r="G30" s="310">
        <f>+G31+G34+G36+G39+G50+G53</f>
        <v>5760182</v>
      </c>
      <c r="H30" s="315" t="str">
        <f>'OPĆI DIO'!$C$1</f>
        <v>2410 SVEUČILIŠTE U SPLITU - PRIRODOSLOVNO - MATEMATIČKI FAKULTET</v>
      </c>
    </row>
    <row r="31" spans="1:8" s="347" customFormat="1">
      <c r="A31" s="366">
        <v>1</v>
      </c>
      <c r="B31" s="360" t="s">
        <v>4787</v>
      </c>
      <c r="C31" s="309">
        <f>+C32+C33</f>
        <v>4433594</v>
      </c>
      <c r="D31" s="309">
        <f t="shared" ref="D31" si="5">+D32+D33</f>
        <v>4972036</v>
      </c>
      <c r="E31" s="309">
        <f t="shared" ref="E31" si="6">+E32+E33</f>
        <v>5196118</v>
      </c>
      <c r="F31" s="309">
        <f t="shared" ref="F31" si="7">+F32+F33</f>
        <v>5219091</v>
      </c>
      <c r="G31" s="309">
        <f t="shared" ref="G31" si="8">+G32+G33</f>
        <v>5242179</v>
      </c>
      <c r="H31" s="315" t="str">
        <f>'OPĆI DIO'!$C$1</f>
        <v>2410 SVEUČILIŠTE U SPLITU - PRIRODOSLOVNO - MATEMATIČKI FAKULTET</v>
      </c>
    </row>
    <row r="32" spans="1:8">
      <c r="A32" s="364">
        <v>11</v>
      </c>
      <c r="B32" s="361" t="s">
        <v>4788</v>
      </c>
      <c r="C32" s="349">
        <v>4433594</v>
      </c>
      <c r="D32" s="349">
        <v>4972036</v>
      </c>
      <c r="E32" s="341">
        <f>SUMIF('Unos rashoda i izdataka'!$Q$3:$Q$501,$A32,'Unos rashoda i izdataka'!J$3:J$501)+SUMIF('Unos rashoda P4'!$A$3:$A$501,$A32,'Unos rashoda P4'!H$3:H$501)</f>
        <v>5196118</v>
      </c>
      <c r="F32" s="341">
        <f>SUMIF('Unos rashoda i izdataka'!$Q$3:$Q$501,$A32,'Unos rashoda i izdataka'!K$3:K$501)+SUMIF('Unos rashoda P4'!$A$3:$A$501,$A32,'Unos rashoda P4'!I$3:I$501)</f>
        <v>5219091</v>
      </c>
      <c r="G32" s="341">
        <f>SUMIF('Unos rashoda i izdataka'!$Q$3:$Q$501,$A32,'Unos rashoda i izdataka'!L$3:L$501)+SUMIF('Unos rashoda P4'!$A$3:$A$501,$A32,'Unos rashoda P4'!J$3:J$501)</f>
        <v>5242179</v>
      </c>
      <c r="H32" s="315" t="str">
        <f>'OPĆI DIO'!$C$1</f>
        <v>2410 SVEUČILIŠTE U SPLITU - PRIRODOSLOVNO - MATEMATIČKI FAKULTET</v>
      </c>
    </row>
    <row r="33" spans="1:8">
      <c r="A33" s="364">
        <v>12</v>
      </c>
      <c r="B33" s="362" t="s">
        <v>4789</v>
      </c>
      <c r="C33" s="349">
        <v>0</v>
      </c>
      <c r="D33" s="349">
        <v>0</v>
      </c>
      <c r="E33" s="341">
        <f>SUMIF('Unos rashoda i izdataka'!$Q$3:$Q$501,$A33,'Unos rashoda i izdataka'!J$3:J$501)+SUMIF('Unos rashoda P4'!$A$3:$A$501,$A33,'Unos rashoda P4'!H$3:H$501)</f>
        <v>0</v>
      </c>
      <c r="F33" s="341">
        <f>SUMIF('Unos rashoda i izdataka'!$Q$3:$Q$501,$A33,'Unos rashoda i izdataka'!K$3:K$501)+SUMIF('Unos rashoda P4'!$A$3:$A$501,$A33,'Unos rashoda P4'!I$3:I$501)</f>
        <v>0</v>
      </c>
      <c r="G33" s="341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2410 SVEUČILIŠTE U SPLITU - PRIRODOSLOVNO - MATEMATIČKI FAKULTET</v>
      </c>
    </row>
    <row r="34" spans="1:8" s="347" customFormat="1">
      <c r="A34" s="366">
        <v>3</v>
      </c>
      <c r="B34" s="360" t="s">
        <v>4790</v>
      </c>
      <c r="C34" s="309">
        <f>+C35</f>
        <v>23813</v>
      </c>
      <c r="D34" s="309">
        <f t="shared" ref="D34:G34" si="9">+D35</f>
        <v>34638</v>
      </c>
      <c r="E34" s="309">
        <f t="shared" si="9"/>
        <v>28646</v>
      </c>
      <c r="F34" s="309">
        <f t="shared" si="9"/>
        <v>30152</v>
      </c>
      <c r="G34" s="309">
        <f t="shared" si="9"/>
        <v>31741</v>
      </c>
      <c r="H34" s="315" t="str">
        <f>'OPĆI DIO'!$C$1</f>
        <v>2410 SVEUČILIŠTE U SPLITU - PRIRODOSLOVNO - MATEMATIČKI FAKULTET</v>
      </c>
    </row>
    <row r="35" spans="1:8">
      <c r="A35" s="367">
        <v>31</v>
      </c>
      <c r="B35" s="363" t="s">
        <v>4791</v>
      </c>
      <c r="C35" s="349">
        <v>23813</v>
      </c>
      <c r="D35" s="349">
        <v>34638</v>
      </c>
      <c r="E35" s="341">
        <f>SUMIF('Unos rashoda i izdataka'!$Q$3:$Q$501,$A35,'Unos rashoda i izdataka'!J$3:J$501)+SUMIF('Unos rashoda P4'!$A$3:$A$501,$A35,'Unos rashoda P4'!H$3:H$501)-'B.2 RAČUN FINANC IF'!E13</f>
        <v>28646</v>
      </c>
      <c r="F35" s="341">
        <f>SUMIF('Unos rashoda i izdataka'!$Q$3:$Q$501,$A35,'Unos rashoda i izdataka'!K$3:K$501)+SUMIF('Unos rashoda P4'!$A$3:$A$501,$A35,'Unos rashoda P4'!I$3:I$501)-'B.2 RAČUN FINANC IF'!F13</f>
        <v>30152</v>
      </c>
      <c r="G35" s="341">
        <f>SUMIF('Unos rashoda i izdataka'!$Q$3:$Q$501,$A35,'Unos rashoda i izdataka'!L$3:L$501)+SUMIF('Unos rashoda P4'!$A$3:$A$501,$A35,'Unos rashoda P4'!J$3:J$501)-'B.2 RAČUN FINANC IF'!G13</f>
        <v>31741</v>
      </c>
      <c r="H35" s="315" t="str">
        <f>'OPĆI DIO'!$C$1</f>
        <v>2410 SVEUČILIŠTE U SPLITU - PRIRODOSLOVNO - MATEMATIČKI FAKULTET</v>
      </c>
    </row>
    <row r="36" spans="1:8" s="347" customFormat="1">
      <c r="A36" s="366">
        <v>4</v>
      </c>
      <c r="B36" s="360" t="s">
        <v>4792</v>
      </c>
      <c r="C36" s="309">
        <f>+C37+C38</f>
        <v>361370</v>
      </c>
      <c r="D36" s="309">
        <f t="shared" ref="D36:G36" si="10">+D37+D38</f>
        <v>268769</v>
      </c>
      <c r="E36" s="309">
        <f>+E37+E38</f>
        <v>330000</v>
      </c>
      <c r="F36" s="309">
        <f t="shared" si="10"/>
        <v>346500</v>
      </c>
      <c r="G36" s="309">
        <f t="shared" si="10"/>
        <v>346500</v>
      </c>
      <c r="H36" s="315" t="str">
        <f>'OPĆI DIO'!$C$1</f>
        <v>2410 SVEUČILIŠTE U SPLITU - PRIRODOSLOVNO - MATEMATIČKI FAKULTET</v>
      </c>
    </row>
    <row r="37" spans="1:8">
      <c r="A37" s="364">
        <v>41</v>
      </c>
      <c r="B37" s="363" t="s">
        <v>4793</v>
      </c>
      <c r="C37" s="349">
        <v>0</v>
      </c>
      <c r="D37" s="349">
        <v>0</v>
      </c>
      <c r="E37" s="341">
        <f>SUMIF('Unos rashoda i izdataka'!$Q$3:$Q$501,$A37,'Unos rashoda i izdataka'!J$3:J$501)+SUMIF('Unos rashoda P4'!$A$3:$A$501,$A37,'Unos rashoda P4'!H$3:H$501)</f>
        <v>0</v>
      </c>
      <c r="F37" s="341">
        <f>SUMIF('Unos rashoda i izdataka'!$Q$3:$Q$501,$A37,'Unos rashoda i izdataka'!K$3:K$501)+SUMIF('Unos rashoda P4'!$A$3:$A$501,$A37,'Unos rashoda P4'!I$3:I$501)</f>
        <v>0</v>
      </c>
      <c r="G37" s="341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2410 SVEUČILIŠTE U SPLITU - PRIRODOSLOVNO - MATEMATIČKI FAKULTET</v>
      </c>
    </row>
    <row r="38" spans="1:8">
      <c r="A38" s="364">
        <v>43</v>
      </c>
      <c r="B38" s="363" t="s">
        <v>4794</v>
      </c>
      <c r="C38" s="349">
        <v>361370</v>
      </c>
      <c r="D38" s="349">
        <v>268769</v>
      </c>
      <c r="E38" s="341">
        <f>SUMIF('Unos rashoda i izdataka'!$Q$3:$Q$501,$A38,'Unos rashoda i izdataka'!J$3:J$501)+SUMIF('Unos rashoda P4'!$A$3:$A$501,$A38,'Unos rashoda P4'!H$3:H$501)</f>
        <v>330000</v>
      </c>
      <c r="F38" s="341">
        <f>SUMIF('Unos rashoda i izdataka'!$Q$3:$Q$501,$A38,'Unos rashoda i izdataka'!K$3:K$501)+SUMIF('Unos rashoda P4'!$A$3:$A$501,$A38,'Unos rashoda P4'!I$3:I$501)</f>
        <v>346500</v>
      </c>
      <c r="G38" s="341">
        <f>SUMIF('Unos rashoda i izdataka'!$Q$3:$Q$501,$A38,'Unos rashoda i izdataka'!L$3:L$501)+SUMIF('Unos rashoda P4'!$A$3:$A$501,$A38,'Unos rashoda P4'!J$3:J$501)</f>
        <v>346500</v>
      </c>
      <c r="H38" s="315" t="str">
        <f>'OPĆI DIO'!$C$1</f>
        <v>2410 SVEUČILIŠTE U SPLITU - PRIRODOSLOVNO - MATEMATIČKI FAKULTET</v>
      </c>
    </row>
    <row r="39" spans="1:8" s="347" customFormat="1">
      <c r="A39" s="366">
        <v>5</v>
      </c>
      <c r="B39" s="360" t="s">
        <v>4795</v>
      </c>
      <c r="C39" s="309">
        <f>SUM(C40:C49)</f>
        <v>475910</v>
      </c>
      <c r="D39" s="309">
        <f>SUM(D40:D49)</f>
        <v>603193</v>
      </c>
      <c r="E39" s="309">
        <f>SUM(E40:E49)</f>
        <v>622294</v>
      </c>
      <c r="F39" s="309">
        <f>SUM(F40:F49)</f>
        <v>311129</v>
      </c>
      <c r="G39" s="309">
        <f>SUM(G40:G49)</f>
        <v>136262</v>
      </c>
      <c r="H39" s="315" t="str">
        <f>'OPĆI DIO'!$C$1</f>
        <v>2410 SVEUČILIŠTE U SPLITU - PRIRODOSLOVNO - MATEMATIČKI FAKULTET</v>
      </c>
    </row>
    <row r="40" spans="1:8">
      <c r="A40" s="364">
        <v>51</v>
      </c>
      <c r="B40" s="363" t="s">
        <v>4796</v>
      </c>
      <c r="C40" s="349">
        <v>60044</v>
      </c>
      <c r="D40" s="349">
        <v>133222</v>
      </c>
      <c r="E40" s="341">
        <f>SUMIF('Unos rashoda i izdataka'!$Q$3:$Q$501,$A40,'Unos rashoda i izdataka'!J$3:J$501)+SUMIF('Unos rashoda P4'!$A$3:$A$501,$A40,'Unos rashoda P4'!H$3:H$501)</f>
        <v>170250</v>
      </c>
      <c r="F40" s="341">
        <f>SUMIF('Unos rashoda i izdataka'!$Q$3:$Q$501,$A40,'Unos rashoda i izdataka'!K$3:K$501)+SUMIF('Unos rashoda P4'!$A$3:$A$501,$A40,'Unos rashoda P4'!I$3:I$501)</f>
        <v>119750</v>
      </c>
      <c r="G40" s="341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2410 SVEUČILIŠTE U SPLITU - PRIRODOSLOVNO - MATEMATIČKI FAKULTET</v>
      </c>
    </row>
    <row r="41" spans="1:8">
      <c r="A41" s="364">
        <v>52</v>
      </c>
      <c r="B41" s="363" t="s">
        <v>4797</v>
      </c>
      <c r="C41" s="349">
        <v>415866</v>
      </c>
      <c r="D41" s="349">
        <v>469971</v>
      </c>
      <c r="E41" s="341">
        <f>SUMIF('Unos rashoda i izdataka'!$Q$3:$Q$501,$A41,'Unos rashoda i izdataka'!J$3:J$501)+SUMIF('Unos rashoda P4'!$A$3:$A$501,$A41,'Unos rashoda P4'!H$3:H$501)</f>
        <v>452044</v>
      </c>
      <c r="F41" s="341">
        <f>SUMIF('Unos rashoda i izdataka'!$Q$3:$Q$501,$A41,'Unos rashoda i izdataka'!K$3:K$501)+SUMIF('Unos rashoda P4'!$A$3:$A$501,$A41,'Unos rashoda P4'!I$3:I$501)</f>
        <v>191379</v>
      </c>
      <c r="G41" s="341">
        <f>SUMIF('Unos rashoda i izdataka'!$Q$3:$Q$501,$A41,'Unos rashoda i izdataka'!L$3:L$501)+SUMIF('Unos rashoda P4'!$A$3:$A$501,$A41,'Unos rashoda P4'!J$3:J$501)</f>
        <v>136262</v>
      </c>
      <c r="H41" s="315" t="str">
        <f>'OPĆI DIO'!$C$1</f>
        <v>2410 SVEUČILIŠTE U SPLITU - PRIRODOSLOVNO - MATEMATIČKI FAKULTET</v>
      </c>
    </row>
    <row r="42" spans="1:8">
      <c r="A42" s="364">
        <v>552</v>
      </c>
      <c r="B42" s="363" t="s">
        <v>4798</v>
      </c>
      <c r="C42" s="349"/>
      <c r="D42" s="349"/>
      <c r="E42" s="341">
        <f>SUMIF('Unos rashoda i izdataka'!$Q$3:$Q$501,$A42,'Unos rashoda i izdataka'!J$3:J$501)+SUMIF('Unos rashoda P4'!$A$3:$A$501,$A42,'Unos rashoda P4'!H$3:H$501)</f>
        <v>0</v>
      </c>
      <c r="F42" s="341">
        <f>SUMIF('Unos rashoda i izdataka'!$Q$3:$Q$501,$A42,'Unos rashoda i izdataka'!K$3:K$501)+SUMIF('Unos rashoda P4'!$A$3:$A$501,$A42,'Unos rashoda P4'!I$3:I$501)</f>
        <v>0</v>
      </c>
      <c r="G42" s="341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2410 SVEUČILIŠTE U SPLITU - PRIRODOSLOVNO - MATEMATIČKI FAKULTET</v>
      </c>
    </row>
    <row r="43" spans="1:8">
      <c r="A43" s="364">
        <v>559</v>
      </c>
      <c r="B43" s="363" t="s">
        <v>4799</v>
      </c>
      <c r="C43" s="349"/>
      <c r="D43" s="349"/>
      <c r="E43" s="341">
        <f>SUMIF('Unos rashoda i izdataka'!$Q$3:$Q$501,$A43,'Unos rashoda i izdataka'!J$3:J$501)+SUMIF('Unos rashoda P4'!$A$3:$A$501,$A43,'Unos rashoda P4'!H$3:H$501)</f>
        <v>0</v>
      </c>
      <c r="F43" s="341">
        <f>SUMIF('Unos rashoda i izdataka'!$Q$3:$Q$501,$A43,'Unos rashoda i izdataka'!K$3:K$501)+SUMIF('Unos rashoda P4'!$A$3:$A$501,$A43,'Unos rashoda P4'!I$3:I$501)</f>
        <v>0</v>
      </c>
      <c r="G43" s="341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2410 SVEUČILIŠTE U SPLITU - PRIRODOSLOVNO - MATEMATIČKI FAKULTET</v>
      </c>
    </row>
    <row r="44" spans="1:8">
      <c r="A44" s="364">
        <v>561</v>
      </c>
      <c r="B44" s="363" t="s">
        <v>4800</v>
      </c>
      <c r="C44" s="349"/>
      <c r="D44" s="349"/>
      <c r="E44" s="341">
        <f>SUMIF('Unos rashoda i izdataka'!$Q$3:$Q$501,$A44,'Unos rashoda i izdataka'!J$3:J$501)+SUMIF('Unos rashoda P4'!$A$3:$A$501,$A44,'Unos rashoda P4'!H$3:H$501)</f>
        <v>0</v>
      </c>
      <c r="F44" s="341">
        <f>SUMIF('Unos rashoda i izdataka'!$Q$3:$Q$501,$A44,'Unos rashoda i izdataka'!K$3:K$501)+SUMIF('Unos rashoda P4'!$A$3:$A$501,$A44,'Unos rashoda P4'!I$3:I$501)</f>
        <v>0</v>
      </c>
      <c r="G44" s="341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2410 SVEUČILIŠTE U SPLITU - PRIRODOSLOVNO - MATEMATIČKI FAKULTET</v>
      </c>
    </row>
    <row r="45" spans="1:8" ht="20.25" customHeight="1">
      <c r="A45" s="364">
        <v>563</v>
      </c>
      <c r="B45" s="363" t="s">
        <v>4801</v>
      </c>
      <c r="C45" s="349"/>
      <c r="D45" s="349"/>
      <c r="E45" s="341">
        <f>SUMIF('Unos rashoda i izdataka'!$Q$3:$Q$501,$A45,'Unos rashoda i izdataka'!J$3:J$501)+SUMIF('Unos rashoda P4'!$A$3:$A$501,$A45,'Unos rashoda P4'!H$3:H$501)</f>
        <v>0</v>
      </c>
      <c r="F45" s="341">
        <f>SUMIF('Unos rashoda i izdataka'!$Q$3:$Q$501,$A45,'Unos rashoda i izdataka'!K$3:K$501)+SUMIF('Unos rashoda P4'!$A$3:$A$501,$A45,'Unos rashoda P4'!I$3:I$501)</f>
        <v>0</v>
      </c>
      <c r="G45" s="341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2410 SVEUČILIŠTE U SPLITU - PRIRODOSLOVNO - MATEMATIČKI FAKULTET</v>
      </c>
    </row>
    <row r="46" spans="1:8" ht="30">
      <c r="A46" s="364">
        <v>573</v>
      </c>
      <c r="B46" s="363" t="s">
        <v>1020</v>
      </c>
      <c r="C46" s="349"/>
      <c r="D46" s="349"/>
      <c r="E46" s="341">
        <f>SUMIF('Unos rashoda i izdataka'!$Q$3:$Q$501,$A46,'Unos rashoda i izdataka'!J$3:J$501)+SUMIF('Unos rashoda P4'!$A$3:$A$501,$A46,'Unos rashoda P4'!H$3:H$501)</f>
        <v>0</v>
      </c>
      <c r="F46" s="341">
        <f>SUMIF('Unos rashoda i izdataka'!$Q$3:$Q$501,$A46,'Unos rashoda i izdataka'!K$3:K$501)+SUMIF('Unos rashoda P4'!$A$3:$A$501,$A46,'Unos rashoda P4'!I$3:I$501)</f>
        <v>0</v>
      </c>
      <c r="G46" s="341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2410 SVEUČILIŠTE U SPLITU - PRIRODOSLOVNO - MATEMATIČKI FAKULTET</v>
      </c>
    </row>
    <row r="47" spans="1:8">
      <c r="A47" s="364">
        <v>575</v>
      </c>
      <c r="B47" s="363" t="s">
        <v>1021</v>
      </c>
      <c r="C47" s="349"/>
      <c r="D47" s="349"/>
      <c r="E47" s="341">
        <f>SUMIF('Unos rashoda i izdataka'!$Q$3:$Q$501,$A47,'Unos rashoda i izdataka'!J$3:J$501)+SUMIF('Unos rashoda P4'!$A$3:$A$501,$A47,'Unos rashoda P4'!H$3:H$501)</f>
        <v>0</v>
      </c>
      <c r="F47" s="341">
        <f>SUMIF('Unos rashoda i izdataka'!$Q$3:$Q$501,$A47,'Unos rashoda i izdataka'!K$3:K$501)+SUMIF('Unos rashoda P4'!$A$3:$A$501,$A47,'Unos rashoda P4'!I$3:I$501)</f>
        <v>0</v>
      </c>
      <c r="G47" s="341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2410 SVEUČILIŠTE U SPLITU - PRIRODOSLOVNO - MATEMATIČKI FAKULTET</v>
      </c>
    </row>
    <row r="48" spans="1:8" ht="30">
      <c r="A48" s="368">
        <v>576</v>
      </c>
      <c r="B48" s="363" t="s">
        <v>4819</v>
      </c>
      <c r="C48" s="349"/>
      <c r="D48" s="349"/>
      <c r="E48" s="341">
        <f>SUMIF('Unos rashoda i izdataka'!$Q$3:$Q$501,$A48,'Unos rashoda i izdataka'!J$3:J$501)+SUMIF('Unos rashoda P4'!$A$3:$A$501,$A48,'Unos rashoda P4'!H$3:H$501)</f>
        <v>0</v>
      </c>
      <c r="F48" s="341">
        <f>SUMIF('Unos rashoda i izdataka'!$Q$3:$Q$501,$A48,'Unos rashoda i izdataka'!K$3:K$501)+SUMIF('Unos rashoda P4'!$A$3:$A$501,$A48,'Unos rashoda P4'!I$3:I$501)</f>
        <v>0</v>
      </c>
      <c r="G48" s="341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2410 SVEUČILIŠTE U SPLITU - PRIRODOSLOVNO - MATEMATIČKI FAKULTET</v>
      </c>
    </row>
    <row r="49" spans="1:8">
      <c r="A49" s="364">
        <v>581</v>
      </c>
      <c r="B49" s="363" t="s">
        <v>4802</v>
      </c>
      <c r="C49" s="349"/>
      <c r="D49" s="349"/>
      <c r="E49" s="341">
        <f>SUMIF('Unos rashoda i izdataka'!$Q$3:$Q$501,$A49,'Unos rashoda i izdataka'!J$3:J$501)+SUMIF('Unos rashoda P4'!$A$3:$A$501,$A49,'Unos rashoda P4'!H$3:H$501)</f>
        <v>0</v>
      </c>
      <c r="F49" s="341">
        <f>SUMIF('Unos rashoda i izdataka'!$Q$3:$Q$501,$A49,'Unos rashoda i izdataka'!K$3:K$501)+SUMIF('Unos rashoda P4'!$A$3:$A$501,$A49,'Unos rashoda P4'!I$3:I$501)</f>
        <v>0</v>
      </c>
      <c r="G49" s="341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2410 SVEUČILIŠTE U SPLITU - PRIRODOSLOVNO - MATEMATIČKI FAKULTET</v>
      </c>
    </row>
    <row r="50" spans="1:8" s="347" customFormat="1">
      <c r="A50" s="366">
        <v>6</v>
      </c>
      <c r="B50" s="360" t="s">
        <v>4803</v>
      </c>
      <c r="C50" s="309">
        <f>+C51+C52</f>
        <v>4164</v>
      </c>
      <c r="D50" s="309">
        <f t="shared" ref="D50:G50" si="11">+D51+D52</f>
        <v>1677</v>
      </c>
      <c r="E50" s="309">
        <f t="shared" si="11"/>
        <v>3000</v>
      </c>
      <c r="F50" s="309">
        <f t="shared" si="11"/>
        <v>3300</v>
      </c>
      <c r="G50" s="309">
        <f t="shared" si="11"/>
        <v>3500</v>
      </c>
      <c r="H50" s="315" t="str">
        <f>'OPĆI DIO'!$C$1</f>
        <v>2410 SVEUČILIŠTE U SPLITU - PRIRODOSLOVNO - MATEMATIČKI FAKULTET</v>
      </c>
    </row>
    <row r="51" spans="1:8">
      <c r="A51" s="364">
        <v>61</v>
      </c>
      <c r="B51" s="363" t="s">
        <v>4804</v>
      </c>
      <c r="C51" s="349">
        <v>4164</v>
      </c>
      <c r="D51" s="349">
        <v>1677</v>
      </c>
      <c r="E51" s="341">
        <f>SUMIF('Unos rashoda i izdataka'!$Q$3:$Q$501,$A51,'Unos rashoda i izdataka'!J$3:J$501)+SUMIF('Unos rashoda P4'!$A$3:$A$501,$A51,'Unos rashoda P4'!H$3:H$501)</f>
        <v>3000</v>
      </c>
      <c r="F51" s="341">
        <f>SUMIF('Unos rashoda i izdataka'!$Q$3:$Q$501,$A51,'Unos rashoda i izdataka'!K$3:K$501)+SUMIF('Unos rashoda P4'!$A$3:$A$501,$A51,'Unos rashoda P4'!I$3:I$501)</f>
        <v>3300</v>
      </c>
      <c r="G51" s="341">
        <f>SUMIF('Unos rashoda i izdataka'!$Q$3:$Q$501,$A51,'Unos rashoda i izdataka'!L$3:L$501)+SUMIF('Unos rashoda P4'!$A$3:$A$501,$A51,'Unos rashoda P4'!J$3:J$501)</f>
        <v>3500</v>
      </c>
      <c r="H51" s="315" t="str">
        <f>'OPĆI DIO'!$C$1</f>
        <v>2410 SVEUČILIŠTE U SPLITU - PRIRODOSLOVNO - MATEMATIČKI FAKULTET</v>
      </c>
    </row>
    <row r="52" spans="1:8">
      <c r="A52" s="364">
        <v>63</v>
      </c>
      <c r="B52" s="363" t="s">
        <v>4805</v>
      </c>
      <c r="C52" s="349"/>
      <c r="D52" s="349"/>
      <c r="E52" s="341">
        <f>SUMIF('Unos rashoda i izdataka'!$Q$3:$Q$501,$A52,'Unos rashoda i izdataka'!J$3:J$501)+SUMIF('Unos rashoda P4'!$A$3:$A$501,$A52,'Unos rashoda P4'!H$3:H$501)</f>
        <v>0</v>
      </c>
      <c r="F52" s="341">
        <f>SUMIF('Unos rashoda i izdataka'!$Q$3:$Q$501,$A52,'Unos rashoda i izdataka'!K$3:K$501)+SUMIF('Unos rashoda P4'!$A$3:$A$501,$A52,'Unos rashoda P4'!I$3:I$501)</f>
        <v>0</v>
      </c>
      <c r="G52" s="341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2410 SVEUČILIŠTE U SPLITU - PRIRODOSLOVNO - MATEMATIČKI FAKULTET</v>
      </c>
    </row>
    <row r="53" spans="1:8" s="347" customFormat="1" ht="27.75" customHeight="1">
      <c r="A53" s="366">
        <v>7</v>
      </c>
      <c r="B53" s="360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2410 SVEUČILIŠTE U SPLITU - PRIRODOSLOVNO - MATEMATIČKI FAKULTET</v>
      </c>
    </row>
    <row r="54" spans="1:8" ht="30">
      <c r="A54" s="364">
        <v>71</v>
      </c>
      <c r="B54" s="363" t="s">
        <v>4807</v>
      </c>
      <c r="C54" s="349"/>
      <c r="D54" s="349"/>
      <c r="E54" s="341">
        <f>SUMIF('Unos rashoda i izdataka'!$Q$3:$Q$501,$A54,'Unos rashoda i izdataka'!J$3:J$501)+SUMIF('Unos rashoda P4'!$A$3:$A$501,$A54,'Unos rashoda P4'!H$3:H$501)</f>
        <v>0</v>
      </c>
      <c r="F54" s="341">
        <f>SUMIF('Unos rashoda i izdataka'!$Q$3:$Q$501,$A54,'Unos rashoda i izdataka'!K$3:K$501)+SUMIF('Unos rashoda P4'!$A$3:$A$501,$A54,'Unos rashoda P4'!I$3:I$501)</f>
        <v>0</v>
      </c>
      <c r="G54" s="341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2410 SVEUČILIŠTE U SPLITU - PRIRODOSLOVNO - MATEMATIČKI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8" t="s">
        <v>3911</v>
      </c>
      <c r="B1" s="388"/>
      <c r="C1" s="388"/>
      <c r="D1" s="388"/>
      <c r="E1" s="388"/>
      <c r="F1" s="388"/>
      <c r="G1" s="388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4" customFormat="1" ht="28.5" customHeight="1">
      <c r="A5" s="352"/>
      <c r="B5" s="352" t="s">
        <v>3912</v>
      </c>
      <c r="C5" s="353">
        <f t="shared" ref="C5:D5" si="0">+C6+C15+C21+C28+C38+C45+C52+C59+C66+C75</f>
        <v>5298851</v>
      </c>
      <c r="D5" s="353">
        <f t="shared" si="0"/>
        <v>5880313</v>
      </c>
      <c r="E5" s="353">
        <f>+E6+E15+E21+E28+E38+E45+E52+E59+E66+E75</f>
        <v>6180058</v>
      </c>
      <c r="F5" s="353">
        <f t="shared" ref="F5:G5" si="1">+F6+F15+F21+F28+F38+F45+F52+F59+F66+F75</f>
        <v>5910172</v>
      </c>
      <c r="G5" s="353">
        <f t="shared" si="1"/>
        <v>5760182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2410 SVEUČILIŠTE U SPLITU - PRIRODOSLOVNO - MATEMATIČKI FAKULTET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izdataka'!$R$3:$R$501,'A.3 RASHODI FUNK'!$A7,'Unos rashoda i izdataka'!J$3:J$501)+SUMIF('Unos rashoda P4'!$T$3:$T$501,'A.3 RASHODI FUNK'!$A7,'Unos rashoda P4'!H$3:H$501)</f>
        <v>0</v>
      </c>
      <c r="F7" s="348">
        <f>SUMIF('Unos rashoda i izdataka'!$R$3:$R$501,'A.3 RASHODI FUNK'!$A7,'Unos rashoda i izdataka'!K$3:K$501)+SUMIF('Unos rashoda P4'!$T$3:$T$501,'A.3 RASHODI FUNK'!$A7,'Unos rashoda P4'!I$3:I$501)</f>
        <v>0</v>
      </c>
      <c r="G7" s="348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2410 SVEUČILIŠTE U SPLITU - PRIRODOSLOVNO - MATEMATIČKI FAKULTET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izdataka'!$R$3:$R$501,'A.3 RASHODI FUNK'!$A8,'Unos rashoda i izdataka'!J$3:J$501)+SUMIF('Unos rashoda P4'!$T$3:$T$501,'A.3 RASHODI FUNK'!$A8,'Unos rashoda P4'!H$3:H$501)</f>
        <v>0</v>
      </c>
      <c r="F8" s="348">
        <f>SUMIF('Unos rashoda i izdataka'!$R$3:$R$501,'A.3 RASHODI FUNK'!$A8,'Unos rashoda i izdataka'!K$3:K$501)+SUMIF('Unos rashoda P4'!$T$3:$T$501,'A.3 RASHODI FUNK'!$A8,'Unos rashoda P4'!I$3:I$501)</f>
        <v>0</v>
      </c>
      <c r="G8" s="348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2410 SVEUČILIŠTE U SPLITU - PRIRODOSLOVNO - MATEMATIČKI FAKULTET</v>
      </c>
    </row>
    <row r="9" spans="1:192">
      <c r="A9" s="225">
        <v>13</v>
      </c>
      <c r="B9" s="25" t="s">
        <v>3917</v>
      </c>
      <c r="C9" s="348"/>
      <c r="D9" s="348"/>
      <c r="E9" s="348">
        <f>SUMIF('Unos rashoda i izdataka'!$R$3:$R$501,'A.3 RASHODI FUNK'!$A9,'Unos rashoda i izdataka'!J$3:J$501)+SUMIF('Unos rashoda P4'!$T$3:$T$501,'A.3 RASHODI FUNK'!$A9,'Unos rashoda P4'!H$3:H$501)</f>
        <v>0</v>
      </c>
      <c r="F9" s="348">
        <f>SUMIF('Unos rashoda i izdataka'!$R$3:$R$501,'A.3 RASHODI FUNK'!$A9,'Unos rashoda i izdataka'!K$3:K$501)+SUMIF('Unos rashoda P4'!$T$3:$T$501,'A.3 RASHODI FUNK'!$A9,'Unos rashoda P4'!I$3:I$501)</f>
        <v>0</v>
      </c>
      <c r="G9" s="348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2410 SVEUČILIŠTE U SPLITU - PRIRODOSLOVNO - MATEMATIČKI FAKULTET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izdataka'!$R$3:$R$501,'A.3 RASHODI FUNK'!$A10,'Unos rashoda i izdataka'!J$3:J$501)+SUMIF('Unos rashoda P4'!$T$3:$T$501,'A.3 RASHODI FUNK'!$A10,'Unos rashoda P4'!H$3:H$501)</f>
        <v>0</v>
      </c>
      <c r="F10" s="348">
        <f>SUMIF('Unos rashoda i izdataka'!$R$3:$R$501,'A.3 RASHODI FUNK'!$A10,'Unos rashoda i izdataka'!K$3:K$501)+SUMIF('Unos rashoda P4'!$T$3:$T$501,'A.3 RASHODI FUNK'!$A10,'Unos rashoda P4'!I$3:I$501)</f>
        <v>0</v>
      </c>
      <c r="G10" s="348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2410 SVEUČILIŠTE U SPLITU - PRIRODOSLOVNO - MATEMATIČKI FAKULTET</v>
      </c>
    </row>
    <row r="11" spans="1:192">
      <c r="A11" s="225">
        <v>15</v>
      </c>
      <c r="B11" s="25" t="s">
        <v>3924</v>
      </c>
      <c r="C11" s="348"/>
      <c r="D11" s="348"/>
      <c r="E11" s="348">
        <f>SUMIF('Unos rashoda i izdataka'!$R$3:$R$501,'A.3 RASHODI FUNK'!$A11,'Unos rashoda i izdataka'!J$3:J$501)+SUMIF('Unos rashoda P4'!$T$3:$T$501,'A.3 RASHODI FUNK'!$A11,'Unos rashoda P4'!H$3:H$501)</f>
        <v>0</v>
      </c>
      <c r="F11" s="348">
        <f>SUMIF('Unos rashoda i izdataka'!$R$3:$R$501,'A.3 RASHODI FUNK'!$A11,'Unos rashoda i izdataka'!K$3:K$501)+SUMIF('Unos rashoda P4'!$T$3:$T$501,'A.3 RASHODI FUNK'!$A11,'Unos rashoda P4'!I$3:I$501)</f>
        <v>0</v>
      </c>
      <c r="G11" s="348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2410 SVEUČILIŠTE U SPLITU - PRIRODOSLOVNO - MATEMATIČKI FAKULTET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izdataka'!$R$3:$R$501,'A.3 RASHODI FUNK'!$A12,'Unos rashoda i izdataka'!J$3:J$501)+SUMIF('Unos rashoda P4'!$T$3:$T$501,'A.3 RASHODI FUNK'!$A12,'Unos rashoda P4'!H$3:H$501)</f>
        <v>0</v>
      </c>
      <c r="F12" s="348">
        <f>SUMIF('Unos rashoda i izdataka'!$R$3:$R$501,'A.3 RASHODI FUNK'!$A12,'Unos rashoda i izdataka'!K$3:K$501)+SUMIF('Unos rashoda P4'!$T$3:$T$501,'A.3 RASHODI FUNK'!$A12,'Unos rashoda P4'!I$3:I$501)</f>
        <v>0</v>
      </c>
      <c r="G12" s="348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2410 SVEUČILIŠTE U SPLITU - PRIRODOSLOVNO - MATEMATIČKI FAKULTET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izdataka'!$R$3:$R$501,'A.3 RASHODI FUNK'!$A13,'Unos rashoda i izdataka'!J$3:J$501)+SUMIF('Unos rashoda P4'!$T$3:$T$501,'A.3 RASHODI FUNK'!$A13,'Unos rashoda P4'!H$3:H$501)</f>
        <v>0</v>
      </c>
      <c r="F13" s="348">
        <f>SUMIF('Unos rashoda i izdataka'!$R$3:$R$501,'A.3 RASHODI FUNK'!$A13,'Unos rashoda i izdataka'!K$3:K$501)+SUMIF('Unos rashoda P4'!$T$3:$T$501,'A.3 RASHODI FUNK'!$A13,'Unos rashoda P4'!I$3:I$501)</f>
        <v>0</v>
      </c>
      <c r="G13" s="348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2410 SVEUČILIŠTE U SPLITU - PRIRODOSLOVNO - MATEMATIČKI FAKULTET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izdataka'!$R$3:$R$501,'A.3 RASHODI FUNK'!$A14,'Unos rashoda i izdataka'!J$3:J$501)+SUMIF('Unos rashoda P4'!$T$3:$T$501,'A.3 RASHODI FUNK'!$A14,'Unos rashoda P4'!H$3:H$501)</f>
        <v>0</v>
      </c>
      <c r="F14" s="348">
        <f>SUMIF('Unos rashoda i izdataka'!$R$3:$R$501,'A.3 RASHODI FUNK'!$A14,'Unos rashoda i izdataka'!K$3:K$501)+SUMIF('Unos rashoda P4'!$T$3:$T$501,'A.3 RASHODI FUNK'!$A14,'Unos rashoda P4'!I$3:I$501)</f>
        <v>0</v>
      </c>
      <c r="G14" s="348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2410 SVEUČILIŠTE U SPLITU - PRIRODOSLOVNO - MATEMATIČKI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2410 SVEUČILIŠTE U SPLITU - PRIRODOSLOVNO - MATEMATIČKI FAKULTET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izdataka'!$R$3:$R$501,'A.3 RASHODI FUNK'!$A16,'Unos rashoda i izdataka'!J$3:J$501)+SUMIF('Unos rashoda P4'!$T$3:$T$501,'A.3 RASHODI FUNK'!$A16,'Unos rashoda P4'!H$3:H$501)</f>
        <v>0</v>
      </c>
      <c r="F16" s="348">
        <f>SUMIF('Unos rashoda i izdataka'!$R$3:$R$501,'A.3 RASHODI FUNK'!$A16,'Unos rashoda i izdataka'!K$3:K$501)+SUMIF('Unos rashoda P4'!$T$3:$T$501,'A.3 RASHODI FUNK'!$A16,'Unos rashoda P4'!I$3:I$501)</f>
        <v>0</v>
      </c>
      <c r="G16" s="348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2410 SVEUČILIŠTE U SPLITU - PRIRODOSLOVNO - MATEMATIČKI FAKULTET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izdataka'!$R$3:$R$501,'A.3 RASHODI FUNK'!$A17,'Unos rashoda i izdataka'!J$3:J$501)+SUMIF('Unos rashoda P4'!$T$3:$T$501,'A.3 RASHODI FUNK'!$A17,'Unos rashoda P4'!H$3:H$501)</f>
        <v>0</v>
      </c>
      <c r="F17" s="348">
        <f>SUMIF('Unos rashoda i izdataka'!$R$3:$R$501,'A.3 RASHODI FUNK'!$A17,'Unos rashoda i izdataka'!K$3:K$501)+SUMIF('Unos rashoda P4'!$T$3:$T$501,'A.3 RASHODI FUNK'!$A17,'Unos rashoda P4'!I$3:I$501)</f>
        <v>0</v>
      </c>
      <c r="G17" s="348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2410 SVEUČILIŠTE U SPLITU - PRIRODOSLOVNO - MATEMATIČKI FAKULTET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izdataka'!$R$3:$R$501,'A.3 RASHODI FUNK'!$A18,'Unos rashoda i izdataka'!J$3:J$501)+SUMIF('Unos rashoda P4'!$T$3:$T$501,'A.3 RASHODI FUNK'!$A18,'Unos rashoda P4'!H$3:H$501)</f>
        <v>0</v>
      </c>
      <c r="F18" s="348">
        <f>SUMIF('Unos rashoda i izdataka'!$R$3:$R$501,'A.3 RASHODI FUNK'!$A18,'Unos rashoda i izdataka'!K$3:K$501)+SUMIF('Unos rashoda P4'!$T$3:$T$501,'A.3 RASHODI FUNK'!$A18,'Unos rashoda P4'!I$3:I$501)</f>
        <v>0</v>
      </c>
      <c r="G18" s="348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2410 SVEUČILIŠTE U SPLITU - PRIRODOSLOVNO - MATEMATIČKI FAKULTET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izdataka'!$R$3:$R$501,'A.3 RASHODI FUNK'!$A19,'Unos rashoda i izdataka'!J$3:J$501)+SUMIF('Unos rashoda P4'!$T$3:$T$501,'A.3 RASHODI FUNK'!$A19,'Unos rashoda P4'!H$3:H$501)</f>
        <v>0</v>
      </c>
      <c r="F19" s="348">
        <f>SUMIF('Unos rashoda i izdataka'!$R$3:$R$501,'A.3 RASHODI FUNK'!$A19,'Unos rashoda i izdataka'!K$3:K$501)+SUMIF('Unos rashoda P4'!$T$3:$T$501,'A.3 RASHODI FUNK'!$A19,'Unos rashoda P4'!I$3:I$501)</f>
        <v>0</v>
      </c>
      <c r="G19" s="348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2410 SVEUČILIŠTE U SPLITU - PRIRODOSLOVNO - MATEMATIČKI FAKULTET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izdataka'!$R$3:$R$501,'A.3 RASHODI FUNK'!$A20,'Unos rashoda i izdataka'!J$3:J$501)+SUMIF('Unos rashoda P4'!$T$3:$T$501,'A.3 RASHODI FUNK'!$A20,'Unos rashoda P4'!H$3:H$501)</f>
        <v>0</v>
      </c>
      <c r="F20" s="348">
        <f>SUMIF('Unos rashoda i izdataka'!$R$3:$R$501,'A.3 RASHODI FUNK'!$A20,'Unos rashoda i izdataka'!K$3:K$501)+SUMIF('Unos rashoda P4'!$T$3:$T$501,'A.3 RASHODI FUNK'!$A20,'Unos rashoda P4'!I$3:I$501)</f>
        <v>0</v>
      </c>
      <c r="G20" s="348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2410 SVEUČILIŠTE U SPLITU - PRIRODOSLOVNO - MATEMATIČKI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2410 SVEUČILIŠTE U SPLITU - PRIRODOSLOVNO - MATEMATIČKI FAKULTET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izdataka'!$R$3:$R$501,'A.3 RASHODI FUNK'!$A22,'Unos rashoda i izdataka'!J$3:J$501)+SUMIF('Unos rashoda P4'!$T$3:$T$501,'A.3 RASHODI FUNK'!$A22,'Unos rashoda P4'!H$3:H$501)</f>
        <v>0</v>
      </c>
      <c r="F22" s="348">
        <f>SUMIF('Unos rashoda i izdataka'!$R$3:$R$501,'A.3 RASHODI FUNK'!$A22,'Unos rashoda i izdataka'!K$3:K$501)+SUMIF('Unos rashoda P4'!$T$3:$T$501,'A.3 RASHODI FUNK'!$A22,'Unos rashoda P4'!I$3:I$501)</f>
        <v>0</v>
      </c>
      <c r="G22" s="348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2410 SVEUČILIŠTE U SPLITU - PRIRODOSLOVNO - MATEMATIČKI FAKULTET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izdataka'!$R$3:$R$501,'A.3 RASHODI FUNK'!$A23,'Unos rashoda i izdataka'!J$3:J$501)+SUMIF('Unos rashoda P4'!$T$3:$T$501,'A.3 RASHODI FUNK'!$A23,'Unos rashoda P4'!H$3:H$501)</f>
        <v>0</v>
      </c>
      <c r="F23" s="348">
        <f>SUMIF('Unos rashoda i izdataka'!$R$3:$R$501,'A.3 RASHODI FUNK'!$A23,'Unos rashoda i izdataka'!K$3:K$501)+SUMIF('Unos rashoda P4'!$T$3:$T$501,'A.3 RASHODI FUNK'!$A23,'Unos rashoda P4'!I$3:I$501)</f>
        <v>0</v>
      </c>
      <c r="G23" s="348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2410 SVEUČILIŠTE U SPLITU - PRIRODOSLOVNO - MATEMATIČKI FAKULTET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izdataka'!$R$3:$R$501,'A.3 RASHODI FUNK'!$A24,'Unos rashoda i izdataka'!J$3:J$501)+SUMIF('Unos rashoda P4'!$T$3:$T$501,'A.3 RASHODI FUNK'!$A24,'Unos rashoda P4'!H$3:H$501)</f>
        <v>0</v>
      </c>
      <c r="F24" s="348">
        <f>SUMIF('Unos rashoda i izdataka'!$R$3:$R$501,'A.3 RASHODI FUNK'!$A24,'Unos rashoda i izdataka'!K$3:K$501)+SUMIF('Unos rashoda P4'!$T$3:$T$501,'A.3 RASHODI FUNK'!$A24,'Unos rashoda P4'!I$3:I$501)</f>
        <v>0</v>
      </c>
      <c r="G24" s="348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2410 SVEUČILIŠTE U SPLITU - PRIRODOSLOVNO - MATEMATIČKI FAKULTET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izdataka'!$R$3:$R$501,'A.3 RASHODI FUNK'!$A25,'Unos rashoda i izdataka'!J$3:J$501)+SUMIF('Unos rashoda P4'!$T$3:$T$501,'A.3 RASHODI FUNK'!$A25,'Unos rashoda P4'!H$3:H$501)</f>
        <v>0</v>
      </c>
      <c r="F25" s="348">
        <f>SUMIF('Unos rashoda i izdataka'!$R$3:$R$501,'A.3 RASHODI FUNK'!$A25,'Unos rashoda i izdataka'!K$3:K$501)+SUMIF('Unos rashoda P4'!$T$3:$T$501,'A.3 RASHODI FUNK'!$A25,'Unos rashoda P4'!I$3:I$501)</f>
        <v>0</v>
      </c>
      <c r="G25" s="348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2410 SVEUČILIŠTE U SPLITU - PRIRODOSLOVNO - MATEMATIČKI FAKULTET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izdataka'!$R$3:$R$501,'A.3 RASHODI FUNK'!$A26,'Unos rashoda i izdataka'!J$3:J$501)+SUMIF('Unos rashoda P4'!$T$3:$T$501,'A.3 RASHODI FUNK'!$A26,'Unos rashoda P4'!H$3:H$501)</f>
        <v>0</v>
      </c>
      <c r="F26" s="348">
        <f>SUMIF('Unos rashoda i izdataka'!$R$3:$R$501,'A.3 RASHODI FUNK'!$A26,'Unos rashoda i izdataka'!K$3:K$501)+SUMIF('Unos rashoda P4'!$T$3:$T$501,'A.3 RASHODI FUNK'!$A26,'Unos rashoda P4'!I$3:I$501)</f>
        <v>0</v>
      </c>
      <c r="G26" s="348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2410 SVEUČILIŠTE U SPLITU - PRIRODOSLOVNO - MATEMATIČKI FAKULTET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izdataka'!$R$3:$R$501,'A.3 RASHODI FUNK'!$A27,'Unos rashoda i izdataka'!J$3:J$501)+SUMIF('Unos rashoda P4'!$T$3:$T$501,'A.3 RASHODI FUNK'!$A27,'Unos rashoda P4'!H$3:H$501)</f>
        <v>0</v>
      </c>
      <c r="F27" s="348">
        <f>SUMIF('Unos rashoda i izdataka'!$R$3:$R$501,'A.3 RASHODI FUNK'!$A27,'Unos rashoda i izdataka'!K$3:K$501)+SUMIF('Unos rashoda P4'!$T$3:$T$501,'A.3 RASHODI FUNK'!$A27,'Unos rashoda P4'!I$3:I$501)</f>
        <v>0</v>
      </c>
      <c r="G27" s="348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2410 SVEUČILIŠTE U SPLITU - PRIRODOSLOVNO - MATEMATIČKI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2410 SVEUČILIŠTE U SPLITU - PRIRODOSLOVNO - MATEMATIČKI FAKULTET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izdataka'!$R$3:$R$501,'A.3 RASHODI FUNK'!$A29,'Unos rashoda i izdataka'!J$3:J$501)+SUMIF('Unos rashoda P4'!$T$3:$T$501,'A.3 RASHODI FUNK'!$A29,'Unos rashoda P4'!H$3:H$501)</f>
        <v>0</v>
      </c>
      <c r="F29" s="348">
        <f>SUMIF('Unos rashoda i izdataka'!$R$3:$R$501,'A.3 RASHODI FUNK'!$A29,'Unos rashoda i izdataka'!K$3:K$501)+SUMIF('Unos rashoda P4'!$T$3:$T$501,'A.3 RASHODI FUNK'!$A29,'Unos rashoda P4'!I$3:I$501)</f>
        <v>0</v>
      </c>
      <c r="G29" s="348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2410 SVEUČILIŠTE U SPLITU - PRIRODOSLOVNO - MATEMATIČKI FAKULTET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izdataka'!$R$3:$R$501,'A.3 RASHODI FUNK'!$A30,'Unos rashoda i izdataka'!J$3:J$501)+SUMIF('Unos rashoda P4'!$T$3:$T$501,'A.3 RASHODI FUNK'!$A30,'Unos rashoda P4'!H$3:H$501)</f>
        <v>0</v>
      </c>
      <c r="F30" s="348">
        <f>SUMIF('Unos rashoda i izdataka'!$R$3:$R$501,'A.3 RASHODI FUNK'!$A30,'Unos rashoda i izdataka'!K$3:K$501)+SUMIF('Unos rashoda P4'!$T$3:$T$501,'A.3 RASHODI FUNK'!$A30,'Unos rashoda P4'!I$3:I$501)</f>
        <v>0</v>
      </c>
      <c r="G30" s="348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2410 SVEUČILIŠTE U SPLITU - PRIRODOSLOVNO - MATEMATIČKI FAKULTET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izdataka'!$R$3:$R$501,'A.3 RASHODI FUNK'!$A31,'Unos rashoda i izdataka'!J$3:J$501)+SUMIF('Unos rashoda P4'!$T$3:$T$501,'A.3 RASHODI FUNK'!$A31,'Unos rashoda P4'!H$3:H$501)</f>
        <v>0</v>
      </c>
      <c r="F31" s="348">
        <f>SUMIF('Unos rashoda i izdataka'!$R$3:$R$501,'A.3 RASHODI FUNK'!$A31,'Unos rashoda i izdataka'!K$3:K$501)+SUMIF('Unos rashoda P4'!$T$3:$T$501,'A.3 RASHODI FUNK'!$A31,'Unos rashoda P4'!I$3:I$501)</f>
        <v>0</v>
      </c>
      <c r="G31" s="348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2410 SVEUČILIŠTE U SPLITU - PRIRODOSLOVNO - MATEMATIČKI FAKULTET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izdataka'!$R$3:$R$501,'A.3 RASHODI FUNK'!$A32,'Unos rashoda i izdataka'!J$3:J$501)+SUMIF('Unos rashoda P4'!$T$3:$T$501,'A.3 RASHODI FUNK'!$A32,'Unos rashoda P4'!H$3:H$501)</f>
        <v>0</v>
      </c>
      <c r="F32" s="348">
        <f>SUMIF('Unos rashoda i izdataka'!$R$3:$R$501,'A.3 RASHODI FUNK'!$A32,'Unos rashoda i izdataka'!K$3:K$501)+SUMIF('Unos rashoda P4'!$T$3:$T$501,'A.3 RASHODI FUNK'!$A32,'Unos rashoda P4'!I$3:I$501)</f>
        <v>0</v>
      </c>
      <c r="G32" s="348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2410 SVEUČILIŠTE U SPLITU - PRIRODOSLOVNO - MATEMATIČKI FAKULTET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izdataka'!$R$3:$R$501,'A.3 RASHODI FUNK'!$A33,'Unos rashoda i izdataka'!J$3:J$501)+SUMIF('Unos rashoda P4'!$T$3:$T$501,'A.3 RASHODI FUNK'!$A33,'Unos rashoda P4'!H$3:H$501)</f>
        <v>0</v>
      </c>
      <c r="F33" s="348">
        <f>SUMIF('Unos rashoda i izdataka'!$R$3:$R$501,'A.3 RASHODI FUNK'!$A33,'Unos rashoda i izdataka'!K$3:K$501)+SUMIF('Unos rashoda P4'!$T$3:$T$501,'A.3 RASHODI FUNK'!$A33,'Unos rashoda P4'!I$3:I$501)</f>
        <v>0</v>
      </c>
      <c r="G33" s="348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2410 SVEUČILIŠTE U SPLITU - PRIRODOSLOVNO - MATEMATIČKI FAKULTET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izdataka'!$R$3:$R$501,'A.3 RASHODI FUNK'!$A34,'Unos rashoda i izdataka'!J$3:J$501)+SUMIF('Unos rashoda P4'!$T$3:$T$501,'A.3 RASHODI FUNK'!$A34,'Unos rashoda P4'!H$3:H$501)</f>
        <v>0</v>
      </c>
      <c r="F34" s="348">
        <f>SUMIF('Unos rashoda i izdataka'!$R$3:$R$501,'A.3 RASHODI FUNK'!$A34,'Unos rashoda i izdataka'!K$3:K$501)+SUMIF('Unos rashoda P4'!$T$3:$T$501,'A.3 RASHODI FUNK'!$A34,'Unos rashoda P4'!I$3:I$501)</f>
        <v>0</v>
      </c>
      <c r="G34" s="348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2410 SVEUČILIŠTE U SPLITU - PRIRODOSLOVNO - MATEMATIČKI FAKULTET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izdataka'!$R$3:$R$501,'A.3 RASHODI FUNK'!$A35,'Unos rashoda i izdataka'!J$3:J$501)+SUMIF('Unos rashoda P4'!$T$3:$T$501,'A.3 RASHODI FUNK'!$A35,'Unos rashoda P4'!H$3:H$501)</f>
        <v>0</v>
      </c>
      <c r="F35" s="348">
        <f>SUMIF('Unos rashoda i izdataka'!$R$3:$R$501,'A.3 RASHODI FUNK'!$A35,'Unos rashoda i izdataka'!K$3:K$501)+SUMIF('Unos rashoda P4'!$T$3:$T$501,'A.3 RASHODI FUNK'!$A35,'Unos rashoda P4'!I$3:I$501)</f>
        <v>0</v>
      </c>
      <c r="G35" s="348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2410 SVEUČILIŠTE U SPLITU - PRIRODOSLOVNO - MATEMATIČKI FAKULTET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izdataka'!$R$3:$R$501,'A.3 RASHODI FUNK'!$A36,'Unos rashoda i izdataka'!J$3:J$501)+SUMIF('Unos rashoda P4'!$T$3:$T$501,'A.3 RASHODI FUNK'!$A36,'Unos rashoda P4'!H$3:H$501)</f>
        <v>0</v>
      </c>
      <c r="F36" s="348">
        <f>SUMIF('Unos rashoda i izdataka'!$R$3:$R$501,'A.3 RASHODI FUNK'!$A36,'Unos rashoda i izdataka'!K$3:K$501)+SUMIF('Unos rashoda P4'!$T$3:$T$501,'A.3 RASHODI FUNK'!$A36,'Unos rashoda P4'!I$3:I$501)</f>
        <v>0</v>
      </c>
      <c r="G36" s="348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2410 SVEUČILIŠTE U SPLITU - PRIRODOSLOVNO - MATEMATIČKI FAKULTET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izdataka'!$R$3:$R$501,'A.3 RASHODI FUNK'!$A37,'Unos rashoda i izdataka'!J$3:J$501)+SUMIF('Unos rashoda P4'!$T$3:$T$501,'A.3 RASHODI FUNK'!$A37,'Unos rashoda P4'!H$3:H$501)</f>
        <v>0</v>
      </c>
      <c r="F37" s="348">
        <f>SUMIF('Unos rashoda i izdataka'!$R$3:$R$501,'A.3 RASHODI FUNK'!$A37,'Unos rashoda i izdataka'!K$3:K$501)+SUMIF('Unos rashoda P4'!$T$3:$T$501,'A.3 RASHODI FUNK'!$A37,'Unos rashoda P4'!I$3:I$501)</f>
        <v>0</v>
      </c>
      <c r="G37" s="348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2410 SVEUČILIŠTE U SPLITU - PRIRODOSLOVNO - MATEMATIČKI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2410 SVEUČILIŠTE U SPLITU - PRIRODOSLOVNO - MATEMATIČKI FAKULTET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izdataka'!$R$3:$R$501,'A.3 RASHODI FUNK'!$A39,'Unos rashoda i izdataka'!J$3:J$501)+SUMIF('Unos rashoda P4'!$T$3:$T$501,'A.3 RASHODI FUNK'!$A39,'Unos rashoda P4'!H$3:H$501)</f>
        <v>0</v>
      </c>
      <c r="F39" s="348">
        <f>SUMIF('Unos rashoda i izdataka'!$R$3:$R$501,'A.3 RASHODI FUNK'!$A39,'Unos rashoda i izdataka'!K$3:K$501)+SUMIF('Unos rashoda P4'!$T$3:$T$501,'A.3 RASHODI FUNK'!$A39,'Unos rashoda P4'!I$3:I$501)</f>
        <v>0</v>
      </c>
      <c r="G39" s="348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2410 SVEUČILIŠTE U SPLITU - PRIRODOSLOVNO - MATEMATIČKI FAKULTET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izdataka'!$R$3:$R$501,'A.3 RASHODI FUNK'!$A40,'Unos rashoda i izdataka'!J$3:J$501)+SUMIF('Unos rashoda P4'!$T$3:$T$501,'A.3 RASHODI FUNK'!$A40,'Unos rashoda P4'!H$3:H$501)</f>
        <v>0</v>
      </c>
      <c r="F40" s="348">
        <f>SUMIF('Unos rashoda i izdataka'!$R$3:$R$501,'A.3 RASHODI FUNK'!$A40,'Unos rashoda i izdataka'!K$3:K$501)+SUMIF('Unos rashoda P4'!$T$3:$T$501,'A.3 RASHODI FUNK'!$A40,'Unos rashoda P4'!I$3:I$501)</f>
        <v>0</v>
      </c>
      <c r="G40" s="348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2410 SVEUČILIŠTE U SPLITU - PRIRODOSLOVNO - MATEMATIČKI FAKULTET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izdataka'!$R$3:$R$501,'A.3 RASHODI FUNK'!$A41,'Unos rashoda i izdataka'!J$3:J$501)+SUMIF('Unos rashoda P4'!$T$3:$T$501,'A.3 RASHODI FUNK'!$A41,'Unos rashoda P4'!H$3:H$501)</f>
        <v>0</v>
      </c>
      <c r="F41" s="348">
        <f>SUMIF('Unos rashoda i izdataka'!$R$3:$R$501,'A.3 RASHODI FUNK'!$A41,'Unos rashoda i izdataka'!K$3:K$501)+SUMIF('Unos rashoda P4'!$T$3:$T$501,'A.3 RASHODI FUNK'!$A41,'Unos rashoda P4'!I$3:I$501)</f>
        <v>0</v>
      </c>
      <c r="G41" s="348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2410 SVEUČILIŠTE U SPLITU - PRIRODOSLOVNO - MATEMATIČKI FAKULTET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izdataka'!$R$3:$R$501,'A.3 RASHODI FUNK'!$A42,'Unos rashoda i izdataka'!J$3:J$501)+SUMIF('Unos rashoda P4'!$T$3:$T$501,'A.3 RASHODI FUNK'!$A42,'Unos rashoda P4'!H$3:H$501)</f>
        <v>0</v>
      </c>
      <c r="F42" s="348">
        <f>SUMIF('Unos rashoda i izdataka'!$R$3:$R$501,'A.3 RASHODI FUNK'!$A42,'Unos rashoda i izdataka'!K$3:K$501)+SUMIF('Unos rashoda P4'!$T$3:$T$501,'A.3 RASHODI FUNK'!$A42,'Unos rashoda P4'!I$3:I$501)</f>
        <v>0</v>
      </c>
      <c r="G42" s="348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2410 SVEUČILIŠTE U SPLITU - PRIRODOSLOVNO - MATEMATIČKI FAKULTET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izdataka'!$R$3:$R$501,'A.3 RASHODI FUNK'!$A43,'Unos rashoda i izdataka'!J$3:J$501)+SUMIF('Unos rashoda P4'!$T$3:$T$501,'A.3 RASHODI FUNK'!$A43,'Unos rashoda P4'!H$3:H$501)</f>
        <v>0</v>
      </c>
      <c r="F43" s="348">
        <f>SUMIF('Unos rashoda i izdataka'!$R$3:$R$501,'A.3 RASHODI FUNK'!$A43,'Unos rashoda i izdataka'!K$3:K$501)+SUMIF('Unos rashoda P4'!$T$3:$T$501,'A.3 RASHODI FUNK'!$A43,'Unos rashoda P4'!I$3:I$501)</f>
        <v>0</v>
      </c>
      <c r="G43" s="348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2410 SVEUČILIŠTE U SPLITU - PRIRODOSLOVNO - MATEMATIČKI FAKULTET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izdataka'!$R$3:$R$501,'A.3 RASHODI FUNK'!$A44,'Unos rashoda i izdataka'!J$3:J$501)+SUMIF('Unos rashoda P4'!$T$3:$T$501,'A.3 RASHODI FUNK'!$A44,'Unos rashoda P4'!H$3:H$501)</f>
        <v>0</v>
      </c>
      <c r="F44" s="348">
        <f>SUMIF('Unos rashoda i izdataka'!$R$3:$R$501,'A.3 RASHODI FUNK'!$A44,'Unos rashoda i izdataka'!K$3:K$501)+SUMIF('Unos rashoda P4'!$T$3:$T$501,'A.3 RASHODI FUNK'!$A44,'Unos rashoda P4'!I$3:I$501)</f>
        <v>0</v>
      </c>
      <c r="G44" s="348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2410 SVEUČILIŠTE U SPLITU - PRIRODOSLOVNO - MATEMATIČKI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2410 SVEUČILIŠTE U SPLITU - PRIRODOSLOVNO - MATEMATIČKI FAKULTET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izdataka'!$R$3:$R$501,'A.3 RASHODI FUNK'!$A46,'Unos rashoda i izdataka'!J$3:J$501)+SUMIF('Unos rashoda P4'!$T$3:$T$501,'A.3 RASHODI FUNK'!$A46,'Unos rashoda P4'!H$3:H$501)</f>
        <v>0</v>
      </c>
      <c r="F46" s="348">
        <f>SUMIF('Unos rashoda i izdataka'!$R$3:$R$501,'A.3 RASHODI FUNK'!$A46,'Unos rashoda i izdataka'!K$3:K$501)+SUMIF('Unos rashoda P4'!$T$3:$T$501,'A.3 RASHODI FUNK'!$A46,'Unos rashoda P4'!I$3:I$501)</f>
        <v>0</v>
      </c>
      <c r="G46" s="348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2410 SVEUČILIŠTE U SPLITU - PRIRODOSLOVNO - MATEMATIČKI FAKULTET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izdataka'!$R$3:$R$501,'A.3 RASHODI FUNK'!$A47,'Unos rashoda i izdataka'!J$3:J$501)+SUMIF('Unos rashoda P4'!$T$3:$T$501,'A.3 RASHODI FUNK'!$A47,'Unos rashoda P4'!H$3:H$501)</f>
        <v>0</v>
      </c>
      <c r="F47" s="348">
        <f>SUMIF('Unos rashoda i izdataka'!$R$3:$R$501,'A.3 RASHODI FUNK'!$A47,'Unos rashoda i izdataka'!K$3:K$501)+SUMIF('Unos rashoda P4'!$T$3:$T$501,'A.3 RASHODI FUNK'!$A47,'Unos rashoda P4'!I$3:I$501)</f>
        <v>0</v>
      </c>
      <c r="G47" s="348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2410 SVEUČILIŠTE U SPLITU - PRIRODOSLOVNO - MATEMATIČKI FAKULTET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izdataka'!$R$3:$R$501,'A.3 RASHODI FUNK'!$A48,'Unos rashoda i izdataka'!J$3:J$501)+SUMIF('Unos rashoda P4'!$T$3:$T$501,'A.3 RASHODI FUNK'!$A48,'Unos rashoda P4'!H$3:H$501)</f>
        <v>0</v>
      </c>
      <c r="F48" s="348">
        <f>SUMIF('Unos rashoda i izdataka'!$R$3:$R$501,'A.3 RASHODI FUNK'!$A48,'Unos rashoda i izdataka'!K$3:K$501)+SUMIF('Unos rashoda P4'!$T$3:$T$501,'A.3 RASHODI FUNK'!$A48,'Unos rashoda P4'!I$3:I$501)</f>
        <v>0</v>
      </c>
      <c r="G48" s="348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2410 SVEUČILIŠTE U SPLITU - PRIRODOSLOVNO - MATEMATIČKI FAKULTET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izdataka'!$R$3:$R$501,'A.3 RASHODI FUNK'!$A49,'Unos rashoda i izdataka'!J$3:J$501)+SUMIF('Unos rashoda P4'!$T$3:$T$501,'A.3 RASHODI FUNK'!$A49,'Unos rashoda P4'!H$3:H$501)</f>
        <v>0</v>
      </c>
      <c r="F49" s="348">
        <f>SUMIF('Unos rashoda i izdataka'!$R$3:$R$501,'A.3 RASHODI FUNK'!$A49,'Unos rashoda i izdataka'!K$3:K$501)+SUMIF('Unos rashoda P4'!$T$3:$T$501,'A.3 RASHODI FUNK'!$A49,'Unos rashoda P4'!I$3:I$501)</f>
        <v>0</v>
      </c>
      <c r="G49" s="348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2410 SVEUČILIŠTE U SPLITU - PRIRODOSLOVNO - MATEMATIČKI FAKULTET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izdataka'!$R$3:$R$501,'A.3 RASHODI FUNK'!$A50,'Unos rashoda i izdataka'!J$3:J$501)+SUMIF('Unos rashoda P4'!$T$3:$T$501,'A.3 RASHODI FUNK'!$A50,'Unos rashoda P4'!H$3:H$501)</f>
        <v>0</v>
      </c>
      <c r="F50" s="348">
        <f>SUMIF('Unos rashoda i izdataka'!$R$3:$R$501,'A.3 RASHODI FUNK'!$A50,'Unos rashoda i izdataka'!K$3:K$501)+SUMIF('Unos rashoda P4'!$T$3:$T$501,'A.3 RASHODI FUNK'!$A50,'Unos rashoda P4'!I$3:I$501)</f>
        <v>0</v>
      </c>
      <c r="G50" s="348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2410 SVEUČILIŠTE U SPLITU - PRIRODOSLOVNO - MATEMATIČKI FAKULTET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izdataka'!$R$3:$R$501,'A.3 RASHODI FUNK'!$A51,'Unos rashoda i izdataka'!J$3:J$501)+SUMIF('Unos rashoda P4'!$T$3:$T$501,'A.3 RASHODI FUNK'!$A51,'Unos rashoda P4'!H$3:H$501)</f>
        <v>0</v>
      </c>
      <c r="F51" s="348">
        <f>SUMIF('Unos rashoda i izdataka'!$R$3:$R$501,'A.3 RASHODI FUNK'!$A51,'Unos rashoda i izdataka'!K$3:K$501)+SUMIF('Unos rashoda P4'!$T$3:$T$501,'A.3 RASHODI FUNK'!$A51,'Unos rashoda P4'!I$3:I$501)</f>
        <v>0</v>
      </c>
      <c r="G51" s="348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2410 SVEUČILIŠTE U SPLITU - PRIRODOSLOVNO - MATEMATIČKI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2410 SVEUČILIŠTE U SPLITU - PRIRODOSLOVNO - MATEMATIČKI FAKULTET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izdataka'!$R$3:$R$501,'A.3 RASHODI FUNK'!$A53,'Unos rashoda i izdataka'!J$3:J$501)+SUMIF('Unos rashoda P4'!$T$3:$T$501,'A.3 RASHODI FUNK'!$A53,'Unos rashoda P4'!H$3:H$501)</f>
        <v>0</v>
      </c>
      <c r="F53" s="348">
        <f>SUMIF('Unos rashoda i izdataka'!$R$3:$R$501,'A.3 RASHODI FUNK'!$A53,'Unos rashoda i izdataka'!K$3:K$501)+SUMIF('Unos rashoda P4'!$T$3:$T$501,'A.3 RASHODI FUNK'!$A53,'Unos rashoda P4'!I$3:I$501)</f>
        <v>0</v>
      </c>
      <c r="G53" s="348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2410 SVEUČILIŠTE U SPLITU - PRIRODOSLOVNO - MATEMATIČKI FAKULTET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izdataka'!$R$3:$R$501,'A.3 RASHODI FUNK'!$A54,'Unos rashoda i izdataka'!J$3:J$501)+SUMIF('Unos rashoda P4'!$T$3:$T$501,'A.3 RASHODI FUNK'!$A54,'Unos rashoda P4'!H$3:H$501)</f>
        <v>0</v>
      </c>
      <c r="F54" s="348">
        <f>SUMIF('Unos rashoda i izdataka'!$R$3:$R$501,'A.3 RASHODI FUNK'!$A54,'Unos rashoda i izdataka'!K$3:K$501)+SUMIF('Unos rashoda P4'!$T$3:$T$501,'A.3 RASHODI FUNK'!$A54,'Unos rashoda P4'!I$3:I$501)</f>
        <v>0</v>
      </c>
      <c r="G54" s="348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2410 SVEUČILIŠTE U SPLITU - PRIRODOSLOVNO - MATEMATIČKI FAKULTET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izdataka'!$R$3:$R$501,'A.3 RASHODI FUNK'!$A55,'Unos rashoda i izdataka'!J$3:J$501)+SUMIF('Unos rashoda P4'!$T$3:$T$501,'A.3 RASHODI FUNK'!$A55,'Unos rashoda P4'!H$3:H$501)</f>
        <v>0</v>
      </c>
      <c r="F55" s="348">
        <f>SUMIF('Unos rashoda i izdataka'!$R$3:$R$501,'A.3 RASHODI FUNK'!$A55,'Unos rashoda i izdataka'!K$3:K$501)+SUMIF('Unos rashoda P4'!$T$3:$T$501,'A.3 RASHODI FUNK'!$A55,'Unos rashoda P4'!I$3:I$501)</f>
        <v>0</v>
      </c>
      <c r="G55" s="348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2410 SVEUČILIŠTE U SPLITU - PRIRODOSLOVNO - MATEMATIČKI FAKULTET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izdataka'!$R$3:$R$501,'A.3 RASHODI FUNK'!$A56,'Unos rashoda i izdataka'!J$3:J$501)+SUMIF('Unos rashoda P4'!$T$3:$T$501,'A.3 RASHODI FUNK'!$A56,'Unos rashoda P4'!H$3:H$501)</f>
        <v>0</v>
      </c>
      <c r="F56" s="348">
        <f>SUMIF('Unos rashoda i izdataka'!$R$3:$R$501,'A.3 RASHODI FUNK'!$A56,'Unos rashoda i izdataka'!K$3:K$501)+SUMIF('Unos rashoda P4'!$T$3:$T$501,'A.3 RASHODI FUNK'!$A56,'Unos rashoda P4'!I$3:I$501)</f>
        <v>0</v>
      </c>
      <c r="G56" s="348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2410 SVEUČILIŠTE U SPLITU - PRIRODOSLOVNO - MATEMATIČKI FAKULTET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izdataka'!$R$3:$R$501,'A.3 RASHODI FUNK'!$A57,'Unos rashoda i izdataka'!J$3:J$501)+SUMIF('Unos rashoda P4'!$T$3:$T$501,'A.3 RASHODI FUNK'!$A57,'Unos rashoda P4'!H$3:H$501)</f>
        <v>0</v>
      </c>
      <c r="F57" s="348">
        <f>SUMIF('Unos rashoda i izdataka'!$R$3:$R$501,'A.3 RASHODI FUNK'!$A57,'Unos rashoda i izdataka'!K$3:K$501)+SUMIF('Unos rashoda P4'!$T$3:$T$501,'A.3 RASHODI FUNK'!$A57,'Unos rashoda P4'!I$3:I$501)</f>
        <v>0</v>
      </c>
      <c r="G57" s="348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2410 SVEUČILIŠTE U SPLITU - PRIRODOSLOVNO - MATEMATIČKI FAKULTET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izdataka'!$R$3:$R$501,'A.3 RASHODI FUNK'!$A58,'Unos rashoda i izdataka'!J$3:J$501)+SUMIF('Unos rashoda P4'!$T$3:$T$501,'A.3 RASHODI FUNK'!$A58,'Unos rashoda P4'!H$3:H$501)</f>
        <v>0</v>
      </c>
      <c r="F58" s="348">
        <f>SUMIF('Unos rashoda i izdataka'!$R$3:$R$501,'A.3 RASHODI FUNK'!$A58,'Unos rashoda i izdataka'!K$3:K$501)+SUMIF('Unos rashoda P4'!$T$3:$T$501,'A.3 RASHODI FUNK'!$A58,'Unos rashoda P4'!I$3:I$501)</f>
        <v>0</v>
      </c>
      <c r="G58" s="348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2410 SVEUČILIŠTE U SPLITU - PRIRODOSLOVNO - MATEMATIČKI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2410 SVEUČILIŠTE U SPLITU - PRIRODOSLOVNO - MATEMATIČKI FAKULTET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izdataka'!$R$3:$R$501,'A.3 RASHODI FUNK'!$A60,'Unos rashoda i izdataka'!J$3:J$501)+SUMIF('Unos rashoda P4'!$T$3:$T$501,'A.3 RASHODI FUNK'!$A60,'Unos rashoda P4'!H$3:H$501)</f>
        <v>0</v>
      </c>
      <c r="F60" s="348">
        <f>SUMIF('Unos rashoda i izdataka'!$R$3:$R$501,'A.3 RASHODI FUNK'!$A60,'Unos rashoda i izdataka'!K$3:K$501)+SUMIF('Unos rashoda P4'!$T$3:$T$501,'A.3 RASHODI FUNK'!$A60,'Unos rashoda P4'!I$3:I$501)</f>
        <v>0</v>
      </c>
      <c r="G60" s="348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2410 SVEUČILIŠTE U SPLITU - PRIRODOSLOVNO - MATEMATIČKI FAKULTET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izdataka'!$R$3:$R$501,'A.3 RASHODI FUNK'!$A61,'Unos rashoda i izdataka'!J$3:J$501)+SUMIF('Unos rashoda P4'!$T$3:$T$501,'A.3 RASHODI FUNK'!$A61,'Unos rashoda P4'!H$3:H$501)</f>
        <v>0</v>
      </c>
      <c r="F61" s="348">
        <f>SUMIF('Unos rashoda i izdataka'!$R$3:$R$501,'A.3 RASHODI FUNK'!$A61,'Unos rashoda i izdataka'!K$3:K$501)+SUMIF('Unos rashoda P4'!$T$3:$T$501,'A.3 RASHODI FUNK'!$A61,'Unos rashoda P4'!I$3:I$501)</f>
        <v>0</v>
      </c>
      <c r="G61" s="348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2410 SVEUČILIŠTE U SPLITU - PRIRODOSLOVNO - MATEMATIČKI FAKULTET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izdataka'!$R$3:$R$501,'A.3 RASHODI FUNK'!$A62,'Unos rashoda i izdataka'!J$3:J$501)+SUMIF('Unos rashoda P4'!$T$3:$T$501,'A.3 RASHODI FUNK'!$A62,'Unos rashoda P4'!H$3:H$501)</f>
        <v>0</v>
      </c>
      <c r="F62" s="348">
        <f>SUMIF('Unos rashoda i izdataka'!$R$3:$R$501,'A.3 RASHODI FUNK'!$A62,'Unos rashoda i izdataka'!K$3:K$501)+SUMIF('Unos rashoda P4'!$T$3:$T$501,'A.3 RASHODI FUNK'!$A62,'Unos rashoda P4'!I$3:I$501)</f>
        <v>0</v>
      </c>
      <c r="G62" s="348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2410 SVEUČILIŠTE U SPLITU - PRIRODOSLOVNO - MATEMATIČKI FAKULTET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izdataka'!$R$3:$R$501,'A.3 RASHODI FUNK'!$A63,'Unos rashoda i izdataka'!J$3:J$501)+SUMIF('Unos rashoda P4'!$T$3:$T$501,'A.3 RASHODI FUNK'!$A63,'Unos rashoda P4'!H$3:H$501)</f>
        <v>0</v>
      </c>
      <c r="F63" s="348">
        <f>SUMIF('Unos rashoda i izdataka'!$R$3:$R$501,'A.3 RASHODI FUNK'!$A63,'Unos rashoda i izdataka'!K$3:K$501)+SUMIF('Unos rashoda P4'!$T$3:$T$501,'A.3 RASHODI FUNK'!$A63,'Unos rashoda P4'!I$3:I$501)</f>
        <v>0</v>
      </c>
      <c r="G63" s="348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2410 SVEUČILIŠTE U SPLITU - PRIRODOSLOVNO - MATEMATIČKI FAKULTET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izdataka'!$R$3:$R$501,'A.3 RASHODI FUNK'!$A64,'Unos rashoda i izdataka'!J$3:J$501)+SUMIF('Unos rashoda P4'!$T$3:$T$501,'A.3 RASHODI FUNK'!$A64,'Unos rashoda P4'!H$3:H$501)</f>
        <v>0</v>
      </c>
      <c r="F64" s="348">
        <f>SUMIF('Unos rashoda i izdataka'!$R$3:$R$501,'A.3 RASHODI FUNK'!$A64,'Unos rashoda i izdataka'!K$3:K$501)+SUMIF('Unos rashoda P4'!$T$3:$T$501,'A.3 RASHODI FUNK'!$A64,'Unos rashoda P4'!I$3:I$501)</f>
        <v>0</v>
      </c>
      <c r="G64" s="348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2410 SVEUČILIŠTE U SPLITU - PRIRODOSLOVNO - MATEMATIČKI FAKULTET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izdataka'!$R$3:$R$501,'A.3 RASHODI FUNK'!$A65,'Unos rashoda i izdataka'!J$3:J$501)+SUMIF('Unos rashoda P4'!$T$3:$T$501,'A.3 RASHODI FUNK'!$A65,'Unos rashoda P4'!H$3:H$501)</f>
        <v>0</v>
      </c>
      <c r="F65" s="348">
        <f>SUMIF('Unos rashoda i izdataka'!$R$3:$R$501,'A.3 RASHODI FUNK'!$A65,'Unos rashoda i izdataka'!K$3:K$501)+SUMIF('Unos rashoda P4'!$T$3:$T$501,'A.3 RASHODI FUNK'!$A65,'Unos rashoda P4'!I$3:I$501)</f>
        <v>0</v>
      </c>
      <c r="G65" s="348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2410 SVEUČILIŠTE U SPLITU - PRIRODOSLOVNO - MATEMATIČKI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5298851</v>
      </c>
      <c r="D66" s="233">
        <f t="shared" si="10"/>
        <v>5880313</v>
      </c>
      <c r="E66" s="233">
        <f>SUM(E67:E74)</f>
        <v>6180058</v>
      </c>
      <c r="F66" s="233">
        <f>SUM(F67:F74)</f>
        <v>5910172</v>
      </c>
      <c r="G66" s="233">
        <f>SUM(G67:G74)</f>
        <v>5760182</v>
      </c>
      <c r="H66" s="315" t="str">
        <f>'OPĆI DIO'!$C$1</f>
        <v>2410 SVEUČILIŠTE U SPLITU - PRIRODOSLOVNO - MATEMATIČKI FAKULTET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izdataka'!$R$3:$R$501,'A.3 RASHODI FUNK'!$A67,'Unos rashoda i izdataka'!J$3:J$501)+SUMIF('Unos rashoda P4'!$T$3:$T$501,'A.3 RASHODI FUNK'!$A67,'Unos rashoda P4'!H$3:H$501)</f>
        <v>0</v>
      </c>
      <c r="F67" s="348">
        <f>SUMIF('Unos rashoda i izdataka'!$R$3:$R$501,'A.3 RASHODI FUNK'!$A67,'Unos rashoda i izdataka'!K$3:K$501)+SUMIF('Unos rashoda P4'!$T$3:$T$501,'A.3 RASHODI FUNK'!$A67,'Unos rashoda P4'!I$3:I$501)</f>
        <v>0</v>
      </c>
      <c r="G67" s="348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2410 SVEUČILIŠTE U SPLITU - PRIRODOSLOVNO - MATEMATIČKI FAKULTET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izdataka'!$R$3:$R$501,'A.3 RASHODI FUNK'!$A68,'Unos rashoda i izdataka'!J$3:J$501)+SUMIF('Unos rashoda P4'!$T$3:$T$501,'A.3 RASHODI FUNK'!$A68,'Unos rashoda P4'!H$3:H$501)</f>
        <v>0</v>
      </c>
      <c r="F68" s="348">
        <f>SUMIF('Unos rashoda i izdataka'!$R$3:$R$501,'A.3 RASHODI FUNK'!$A68,'Unos rashoda i izdataka'!K$3:K$501)+SUMIF('Unos rashoda P4'!$T$3:$T$501,'A.3 RASHODI FUNK'!$A68,'Unos rashoda P4'!I$3:I$501)</f>
        <v>0</v>
      </c>
      <c r="G68" s="348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2410 SVEUČILIŠTE U SPLITU - PRIRODOSLOVNO - MATEMATIČKI FAKULTET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izdataka'!$R$3:$R$501,'A.3 RASHODI FUNK'!$A69,'Unos rashoda i izdataka'!J$3:J$501)+SUMIF('Unos rashoda P4'!$T$3:$T$501,'A.3 RASHODI FUNK'!$A69,'Unos rashoda P4'!H$3:H$501)</f>
        <v>0</v>
      </c>
      <c r="F69" s="348">
        <f>SUMIF('Unos rashoda i izdataka'!$R$3:$R$501,'A.3 RASHODI FUNK'!$A69,'Unos rashoda i izdataka'!K$3:K$501)+SUMIF('Unos rashoda P4'!$T$3:$T$501,'A.3 RASHODI FUNK'!$A69,'Unos rashoda P4'!I$3:I$501)</f>
        <v>0</v>
      </c>
      <c r="G69" s="348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2410 SVEUČILIŠTE U SPLITU - PRIRODOSLOVNO - MATEMATIČKI FAKULTET</v>
      </c>
    </row>
    <row r="70" spans="1:8">
      <c r="A70" s="225">
        <v>94</v>
      </c>
      <c r="B70" s="25" t="s">
        <v>4023</v>
      </c>
      <c r="C70" s="348">
        <v>5298851</v>
      </c>
      <c r="D70" s="348">
        <v>5880313</v>
      </c>
      <c r="E70" s="348">
        <f>SUMIF('Unos rashoda i izdataka'!$R$3:$R$501,'A.3 RASHODI FUNK'!$A70,'Unos rashoda i izdataka'!J$3:J$501)+SUMIF('Unos rashoda P4'!$T$3:$T$501,'A.3 RASHODI FUNK'!$A70,'Unos rashoda P4'!H$3:H$501)</f>
        <v>6180058</v>
      </c>
      <c r="F70" s="348">
        <f>SUMIF('Unos rashoda i izdataka'!$R$3:$R$501,'A.3 RASHODI FUNK'!$A70,'Unos rashoda i izdataka'!K$3:K$501)+SUMIF('Unos rashoda P4'!$T$3:$T$501,'A.3 RASHODI FUNK'!$A70,'Unos rashoda P4'!I$3:I$501)</f>
        <v>5910172</v>
      </c>
      <c r="G70" s="348">
        <f>SUMIF('Unos rashoda i izdataka'!$R$3:$R$501,'A.3 RASHODI FUNK'!$A70,'Unos rashoda i izdataka'!L$3:L$501)+SUMIF('Unos rashoda P4'!$T$3:$T$501,'A.3 RASHODI FUNK'!$A70,'Unos rashoda P4'!J$3:J$501)</f>
        <v>5760182</v>
      </c>
      <c r="H70" s="315" t="str">
        <f>'OPĆI DIO'!$C$1</f>
        <v>2410 SVEUČILIŠTE U SPLITU - PRIRODOSLOVNO - MATEMATIČKI FAKULTET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izdataka'!$R$3:$R$501,'A.3 RASHODI FUNK'!$A71,'Unos rashoda i izdataka'!J$3:J$501)+SUMIF('Unos rashoda P4'!$T$3:$T$501,'A.3 RASHODI FUNK'!$A71,'Unos rashoda P4'!H$3:H$501)</f>
        <v>0</v>
      </c>
      <c r="F71" s="348">
        <f>SUMIF('Unos rashoda i izdataka'!$R$3:$R$501,'A.3 RASHODI FUNK'!$A71,'Unos rashoda i izdataka'!K$3:K$501)+SUMIF('Unos rashoda P4'!$T$3:$T$501,'A.3 RASHODI FUNK'!$A71,'Unos rashoda P4'!I$3:I$501)</f>
        <v>0</v>
      </c>
      <c r="G71" s="348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2410 SVEUČILIŠTE U SPLITU - PRIRODOSLOVNO - MATEMATIČKI FAKULTET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izdataka'!$R$3:$R$501,'A.3 RASHODI FUNK'!$A72,'Unos rashoda i izdataka'!J$3:J$501)+SUMIF('Unos rashoda P4'!$T$3:$T$501,'A.3 RASHODI FUNK'!$A72,'Unos rashoda P4'!H$3:H$501)</f>
        <v>0</v>
      </c>
      <c r="F72" s="348">
        <f>SUMIF('Unos rashoda i izdataka'!$R$3:$R$501,'A.3 RASHODI FUNK'!$A72,'Unos rashoda i izdataka'!K$3:K$501)+SUMIF('Unos rashoda P4'!$T$3:$T$501,'A.3 RASHODI FUNK'!$A72,'Unos rashoda P4'!I$3:I$501)</f>
        <v>0</v>
      </c>
      <c r="G72" s="348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2410 SVEUČILIŠTE U SPLITU - PRIRODOSLOVNO - MATEMATIČKI FAKULTET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izdataka'!$R$3:$R$501,'A.3 RASHODI FUNK'!$A73,'Unos rashoda i izdataka'!J$3:J$501)+SUMIF('Unos rashoda P4'!$T$3:$T$501,'A.3 RASHODI FUNK'!$A73,'Unos rashoda P4'!H$3:H$501)</f>
        <v>0</v>
      </c>
      <c r="F73" s="348">
        <f>SUMIF('Unos rashoda i izdataka'!$R$3:$R$501,'A.3 RASHODI FUNK'!$A73,'Unos rashoda i izdataka'!K$3:K$501)+SUMIF('Unos rashoda P4'!$T$3:$T$501,'A.3 RASHODI FUNK'!$A73,'Unos rashoda P4'!I$3:I$501)</f>
        <v>0</v>
      </c>
      <c r="G73" s="348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2410 SVEUČILIŠTE U SPLITU - PRIRODOSLOVNO - MATEMATIČKI FAKULTET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izdataka'!$R$3:$R$501,'A.3 RASHODI FUNK'!$A74,'Unos rashoda i izdataka'!J$3:J$501)+SUMIF('Unos rashoda P4'!$T$3:$T$501,'A.3 RASHODI FUNK'!$A74,'Unos rashoda P4'!H$3:H$501)</f>
        <v>0</v>
      </c>
      <c r="F74" s="348">
        <f>SUMIF('Unos rashoda i izdataka'!$R$3:$R$501,'A.3 RASHODI FUNK'!$A74,'Unos rashoda i izdataka'!K$3:K$501)+SUMIF('Unos rashoda P4'!$T$3:$T$501,'A.3 RASHODI FUNK'!$A74,'Unos rashoda P4'!I$3:I$501)</f>
        <v>0</v>
      </c>
      <c r="G74" s="348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2410 SVEUČILIŠTE U SPLITU - PRIRODOSLOVNO - MATEMATIČKI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2410 SVEUČILIŠTE U SPLITU - PRIRODOSLOVNO - MATEMATIČKI FAKULTET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izdataka'!$R$3:$R$501,'A.3 RASHODI FUNK'!$A76,'Unos rashoda i izdataka'!J$3:J$501)+SUMIF('Unos rashoda P4'!$T$3:$T$501,'A.3 RASHODI FUNK'!$A76,'Unos rashoda P4'!H$3:H$501)</f>
        <v>0</v>
      </c>
      <c r="F76" s="348">
        <f>SUMIF('Unos rashoda i izdataka'!$R$3:$R$501,'A.3 RASHODI FUNK'!$A76,'Unos rashoda i izdataka'!K$3:K$501)+SUMIF('Unos rashoda P4'!$T$3:$T$501,'A.3 RASHODI FUNK'!$A76,'Unos rashoda P4'!I$3:I$501)</f>
        <v>0</v>
      </c>
      <c r="G76" s="348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2410 SVEUČILIŠTE U SPLITU - PRIRODOSLOVNO - MATEMATIČKI FAKULTET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izdataka'!$R$3:$R$501,'A.3 RASHODI FUNK'!$A77,'Unos rashoda i izdataka'!J$3:J$501)+SUMIF('Unos rashoda P4'!$T$3:$T$501,'A.3 RASHODI FUNK'!$A77,'Unos rashoda P4'!H$3:H$501)</f>
        <v>0</v>
      </c>
      <c r="F77" s="348">
        <f>SUMIF('Unos rashoda i izdataka'!$R$3:$R$501,'A.3 RASHODI FUNK'!$A77,'Unos rashoda i izdataka'!K$3:K$501)+SUMIF('Unos rashoda P4'!$T$3:$T$501,'A.3 RASHODI FUNK'!$A77,'Unos rashoda P4'!I$3:I$501)</f>
        <v>0</v>
      </c>
      <c r="G77" s="348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2410 SVEUČILIŠTE U SPLITU - PRIRODOSLOVNO - MATEMATIČKI FAKULTET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izdataka'!$R$3:$R$501,'A.3 RASHODI FUNK'!$A78,'Unos rashoda i izdataka'!J$3:J$501)+SUMIF('Unos rashoda P4'!$T$3:$T$501,'A.3 RASHODI FUNK'!$A78,'Unos rashoda P4'!H$3:H$501)</f>
        <v>0</v>
      </c>
      <c r="F78" s="348">
        <f>SUMIF('Unos rashoda i izdataka'!$R$3:$R$501,'A.3 RASHODI FUNK'!$A78,'Unos rashoda i izdataka'!K$3:K$501)+SUMIF('Unos rashoda P4'!$T$3:$T$501,'A.3 RASHODI FUNK'!$A78,'Unos rashoda P4'!I$3:I$501)</f>
        <v>0</v>
      </c>
      <c r="G78" s="348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2410 SVEUČILIŠTE U SPLITU - PRIRODOSLOVNO - MATEMATIČKI FAKULTET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izdataka'!$R$3:$R$501,'A.3 RASHODI FUNK'!$A79,'Unos rashoda i izdataka'!J$3:J$501)+SUMIF('Unos rashoda P4'!$T$3:$T$501,'A.3 RASHODI FUNK'!$A79,'Unos rashoda P4'!H$3:H$501)</f>
        <v>0</v>
      </c>
      <c r="F79" s="348">
        <f>SUMIF('Unos rashoda i izdataka'!$R$3:$R$501,'A.3 RASHODI FUNK'!$A79,'Unos rashoda i izdataka'!K$3:K$501)+SUMIF('Unos rashoda P4'!$T$3:$T$501,'A.3 RASHODI FUNK'!$A79,'Unos rashoda P4'!I$3:I$501)</f>
        <v>0</v>
      </c>
      <c r="G79" s="348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2410 SVEUČILIŠTE U SPLITU - PRIRODOSLOVNO - MATEMATIČKI FAKULTET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izdataka'!$R$3:$R$501,'A.3 RASHODI FUNK'!$A80,'Unos rashoda i izdataka'!J$3:J$501)+SUMIF('Unos rashoda P4'!$T$3:$T$501,'A.3 RASHODI FUNK'!$A80,'Unos rashoda P4'!H$3:H$501)</f>
        <v>0</v>
      </c>
      <c r="F80" s="348">
        <f>SUMIF('Unos rashoda i izdataka'!$R$3:$R$501,'A.3 RASHODI FUNK'!$A80,'Unos rashoda i izdataka'!K$3:K$501)+SUMIF('Unos rashoda P4'!$T$3:$T$501,'A.3 RASHODI FUNK'!$A80,'Unos rashoda P4'!I$3:I$501)</f>
        <v>0</v>
      </c>
      <c r="G80" s="348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2410 SVEUČILIŠTE U SPLITU - PRIRODOSLOVNO - MATEMATIČKI FAKULTET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izdataka'!$R$3:$R$501,'A.3 RASHODI FUNK'!$A81,'Unos rashoda i izdataka'!J$3:J$501)+SUMIF('Unos rashoda P4'!$T$3:$T$501,'A.3 RASHODI FUNK'!$A81,'Unos rashoda P4'!H$3:H$501)</f>
        <v>0</v>
      </c>
      <c r="F81" s="348">
        <f>SUMIF('Unos rashoda i izdataka'!$R$3:$R$501,'A.3 RASHODI FUNK'!$A81,'Unos rashoda i izdataka'!K$3:K$501)+SUMIF('Unos rashoda P4'!$T$3:$T$501,'A.3 RASHODI FUNK'!$A81,'Unos rashoda P4'!I$3:I$501)</f>
        <v>0</v>
      </c>
      <c r="G81" s="348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2410 SVEUČILIŠTE U SPLITU - PRIRODOSLOVNO - MATEMATIČKI FAKULTET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izdataka'!$R$3:$R$501,'A.3 RASHODI FUNK'!$A82,'Unos rashoda i izdataka'!J$3:J$501)+SUMIF('Unos rashoda P4'!$T$3:$T$501,'A.3 RASHODI FUNK'!$A82,'Unos rashoda P4'!H$3:H$501)</f>
        <v>0</v>
      </c>
      <c r="F82" s="348">
        <f>SUMIF('Unos rashoda i izdataka'!$R$3:$R$501,'A.3 RASHODI FUNK'!$A82,'Unos rashoda i izdataka'!K$3:K$501)+SUMIF('Unos rashoda P4'!$T$3:$T$501,'A.3 RASHODI FUNK'!$A82,'Unos rashoda P4'!I$3:I$501)</f>
        <v>0</v>
      </c>
      <c r="G82" s="348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2410 SVEUČILIŠTE U SPLITU - PRIRODOSLOVNO - MATEMATIČKI FAKULTET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izdataka'!$R$3:$R$501,'A.3 RASHODI FUNK'!$A83,'Unos rashoda i izdataka'!J$3:J$501)+SUMIF('Unos rashoda P4'!$T$3:$T$501,'A.3 RASHODI FUNK'!$A83,'Unos rashoda P4'!H$3:H$501)</f>
        <v>0</v>
      </c>
      <c r="F83" s="348">
        <f>SUMIF('Unos rashoda i izdataka'!$R$3:$R$501,'A.3 RASHODI FUNK'!$A83,'Unos rashoda i izdataka'!K$3:K$501)+SUMIF('Unos rashoda P4'!$T$3:$T$501,'A.3 RASHODI FUNK'!$A83,'Unos rashoda P4'!I$3:I$501)</f>
        <v>0</v>
      </c>
      <c r="G83" s="348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2410 SVEUČILIŠTE U SPLITU - PRIRODOSLOVNO - MATEMATIČKI FAKULTET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izdataka'!$R$3:$R$501,'A.3 RASHODI FUNK'!$A84,'Unos rashoda i izdataka'!J$3:J$501)+SUMIF('Unos rashoda P4'!$T$3:$T$501,'A.3 RASHODI FUNK'!$A84,'Unos rashoda P4'!H$3:H$501)</f>
        <v>0</v>
      </c>
      <c r="F84" s="348">
        <f>SUMIF('Unos rashoda i izdataka'!$R$3:$R$501,'A.3 RASHODI FUNK'!$A84,'Unos rashoda i izdataka'!K$3:K$501)+SUMIF('Unos rashoda P4'!$T$3:$T$501,'A.3 RASHODI FUNK'!$A84,'Unos rashoda P4'!I$3:I$501)</f>
        <v>0</v>
      </c>
      <c r="G84" s="348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2410 SVEUČILIŠTE U SPLITU - PRIRODOSLOVNO - MATEMATIČKI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6" t="s">
        <v>3883</v>
      </c>
      <c r="B2" s="396"/>
      <c r="C2" s="396"/>
      <c r="D2" s="396"/>
      <c r="E2" s="396"/>
      <c r="F2" s="396"/>
      <c r="G2" s="396"/>
      <c r="H2" s="396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6" t="s">
        <v>3909</v>
      </c>
      <c r="B4" s="396"/>
      <c r="C4" s="396"/>
      <c r="D4" s="396"/>
      <c r="E4" s="396"/>
      <c r="F4" s="396"/>
      <c r="G4" s="396"/>
      <c r="H4" s="396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6" t="s">
        <v>4809</v>
      </c>
      <c r="B6" s="396"/>
      <c r="C6" s="396"/>
      <c r="D6" s="396"/>
      <c r="E6" s="396"/>
      <c r="F6" s="396"/>
      <c r="G6" s="396"/>
      <c r="H6" s="396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7" t="s">
        <v>4778</v>
      </c>
      <c r="B8" s="398"/>
      <c r="C8" s="399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0">
        <v>1</v>
      </c>
      <c r="B9" s="401"/>
      <c r="C9" s="402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2">
        <f t="shared" ref="D10:E10" si="0">SUM(D11:D14)</f>
        <v>0</v>
      </c>
      <c r="E10" s="342">
        <f t="shared" si="0"/>
        <v>0</v>
      </c>
      <c r="F10" s="342">
        <f>SUM(F11:F14)</f>
        <v>0</v>
      </c>
      <c r="G10" s="342">
        <f t="shared" ref="G10:H10" si="1">SUM(G11:G14)</f>
        <v>0</v>
      </c>
      <c r="H10" s="342">
        <f t="shared" si="1"/>
        <v>0</v>
      </c>
      <c r="I10" s="315" t="str">
        <f>'OPĆI DIO'!$C$1</f>
        <v>2410 SVEUČILIŠTE U SPLITU - PRIRODOSLOVNO - MATEMATIČKI FAKULTET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0</v>
      </c>
      <c r="G11" s="339">
        <f>SUMIF('Unos prihoda i primitaka'!$L$3:$L$501,$B11,'Unos prihoda i primitaka'!H$3:H$501)</f>
        <v>0</v>
      </c>
      <c r="H11" s="339">
        <f>SUMIF('Unos prihoda i primitaka'!$L$3:$L$501,$B11,'Unos prihoda i primitaka'!I$3:I$501)</f>
        <v>0</v>
      </c>
      <c r="I11" s="315" t="str">
        <f>'OPĆI DIO'!$C$1</f>
        <v>2410 SVEUČILIŠTE U SPLITU - PRIRODOSLOVNO - MATEMATIČKI FAKULTET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2410 SVEUČILIŠTE U SPLITU - PRIRODOSLOVNO - MATEMATIČKI FAKULTET</v>
      </c>
    </row>
    <row r="13" spans="1:10">
      <c r="A13" s="261"/>
      <c r="B13" s="262">
        <v>83</v>
      </c>
      <c r="C13" s="262" t="s">
        <v>3905</v>
      </c>
      <c r="D13" s="340"/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2410 SVEUČILIŠTE U SPLITU - PRIRODOSLOVNO - MATEMATIČKI FAKULTET</v>
      </c>
    </row>
    <row r="14" spans="1:10">
      <c r="A14" s="261"/>
      <c r="B14" s="262">
        <v>84</v>
      </c>
      <c r="C14" s="262" t="s">
        <v>3906</v>
      </c>
      <c r="D14" s="340"/>
      <c r="E14" s="340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2410 SVEUČILIŠTE U SPLITU - PRIRODOSLOVNO - MATEMATIČKI FAKULTET</v>
      </c>
    </row>
    <row r="15" spans="1:10" s="315" customFormat="1">
      <c r="A15" s="263">
        <v>5</v>
      </c>
      <c r="B15" s="264"/>
      <c r="C15" s="265" t="s">
        <v>4811</v>
      </c>
      <c r="D15" s="342">
        <f t="shared" ref="D15:E15" si="2">SUM(D16:D19)</f>
        <v>0</v>
      </c>
      <c r="E15" s="342">
        <f t="shared" si="2"/>
        <v>0</v>
      </c>
      <c r="F15" s="342">
        <f>SUM(F16:F19)</f>
        <v>0</v>
      </c>
      <c r="G15" s="342">
        <f t="shared" ref="G15" si="3">SUM(G16:G19)</f>
        <v>0</v>
      </c>
      <c r="H15" s="342">
        <f t="shared" ref="H15" si="4">SUM(H16:H19)</f>
        <v>0</v>
      </c>
      <c r="I15" s="315" t="str">
        <f>'OPĆI DIO'!$C$1</f>
        <v>2410 SVEUČILIŠTE U SPLITU - PRIRODOSLOVNO - MATEMATIČKI FAKULTET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izdataka'!$P$3:$P$501,$B16,'Unos rashoda i izdataka'!J$3:J$501)+SUMIF('Unos rashoda P4'!$S$3:$S$501,$B16,'Unos rashoda P4'!H$3:H$501)</f>
        <v>0</v>
      </c>
      <c r="G16" s="341">
        <f>SUMIF('Unos rashoda i izdataka'!$P$3:$P$501,$B16,'Unos rashoda i izdataka'!K$3:K$501)+SUMIF('Unos rashoda P4'!$S$3:$S$501,$B16,'Unos rashoda P4'!I$3:I$501)</f>
        <v>0</v>
      </c>
      <c r="H16" s="341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2410 SVEUČILIŠTE U SPLITU - PRIRODOSLOVNO - MATEMATIČKI FAKULTET</v>
      </c>
    </row>
    <row r="17" spans="1:9" ht="25.5">
      <c r="A17" s="262"/>
      <c r="B17" s="262">
        <v>54</v>
      </c>
      <c r="C17" s="266" t="s">
        <v>254</v>
      </c>
      <c r="D17" s="340"/>
      <c r="E17" s="340"/>
      <c r="F17" s="341">
        <f>SUMIF('Unos rashoda i izdataka'!$P$3:$P$501,$B17,'Unos rashoda i izdataka'!J$3:J$501)+SUMIF('Unos rashoda P4'!$S$3:$S$501,$B17,'Unos rashoda P4'!H$3:H$501)</f>
        <v>0</v>
      </c>
      <c r="G17" s="341">
        <f>SUMIF('Unos rashoda i izdataka'!$P$3:$P$501,$B17,'Unos rashoda i izdataka'!K$3:K$501)+SUMIF('Unos rashoda P4'!$S$3:$S$501,$B17,'Unos rashoda P4'!I$3:I$501)</f>
        <v>0</v>
      </c>
      <c r="H17" s="341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2410 SVEUČILIŠTE U SPLITU - PRIRODOSLOVNO - MATEMATIČKI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6" t="s">
        <v>4812</v>
      </c>
      <c r="C2" s="396"/>
      <c r="D2" s="396"/>
      <c r="E2" s="396"/>
      <c r="F2" s="396"/>
      <c r="G2" s="396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4813</v>
      </c>
      <c r="C6" s="344">
        <f>C8+C11+C14</f>
        <v>0</v>
      </c>
      <c r="D6" s="344">
        <f>D8+D11+D14</f>
        <v>0</v>
      </c>
      <c r="E6" s="344">
        <f>+E7+E10</f>
        <v>0</v>
      </c>
      <c r="F6" s="344">
        <f t="shared" ref="F6:G6" si="0">+F7+F10</f>
        <v>0</v>
      </c>
      <c r="G6" s="344">
        <f t="shared" si="0"/>
        <v>0</v>
      </c>
      <c r="H6" s="315" t="str">
        <f>'OPĆI DIO'!$C$1</f>
        <v>2410 SVEUČILIŠTE U SPLITU - PRIRODOSLOVNO - MATEMATIČKI FAKULTET</v>
      </c>
    </row>
    <row r="7" spans="1:9" s="345" customFormat="1">
      <c r="A7" s="345">
        <v>43</v>
      </c>
      <c r="B7" s="343" t="s">
        <v>4816</v>
      </c>
      <c r="C7" s="346">
        <f>C8</f>
        <v>0</v>
      </c>
      <c r="D7" s="346">
        <f t="shared" ref="D7" si="1">D8</f>
        <v>0</v>
      </c>
      <c r="E7" s="346">
        <f>E8+E9</f>
        <v>0</v>
      </c>
      <c r="F7" s="346">
        <f t="shared" ref="F7:G7" si="2">F8+F9</f>
        <v>0</v>
      </c>
      <c r="G7" s="346">
        <f t="shared" si="2"/>
        <v>0</v>
      </c>
      <c r="H7" s="315" t="str">
        <f>'OPĆI DIO'!$C$1</f>
        <v>2410 SVEUČILIŠTE U SPLITU - PRIRODOSLOVNO - MATEMATIČKI FAKULTET</v>
      </c>
    </row>
    <row r="8" spans="1:9" s="281" customFormat="1">
      <c r="A8" s="281">
        <v>81</v>
      </c>
      <c r="B8" s="278" t="s">
        <v>4794</v>
      </c>
      <c r="C8" s="371"/>
      <c r="D8" s="371"/>
      <c r="E8" s="339">
        <f>SUMIF('Unos prihoda i primitaka'!$L$3:$L$501,$A8,'Unos prihoda i primitaka'!G$3:G$501)</f>
        <v>0</v>
      </c>
      <c r="F8" s="339">
        <f>SUMIF('Unos prihoda i primitaka'!$L$3:$L$501,$A8,'Unos prihoda i primitaka'!H$3:H$501)</f>
        <v>0</v>
      </c>
      <c r="G8" s="339">
        <f>SUMIF('Unos prihoda i primitaka'!$L$3:$L$501,$A8,'Unos prihoda i primitaka'!I$3:I$501)</f>
        <v>0</v>
      </c>
      <c r="H8" s="315" t="str">
        <f>'OPĆI DIO'!$C$1</f>
        <v>2410 SVEUČILIŠTE U SPLITU - PRIRODOSLOVNO - MATEMATIČKI FAKULTET</v>
      </c>
    </row>
    <row r="9" spans="1:9" s="281" customFormat="1">
      <c r="A9" s="281">
        <v>83</v>
      </c>
      <c r="B9" s="278" t="s">
        <v>4794</v>
      </c>
      <c r="C9" s="371"/>
      <c r="D9" s="371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2410 SVEUČILIŠTE U SPLITU - PRIRODOSLOVNO - MATEMATIČKI FAKULTET</v>
      </c>
    </row>
    <row r="10" spans="1:9" s="347" customFormat="1">
      <c r="A10" s="347">
        <v>81</v>
      </c>
      <c r="B10" s="277" t="s">
        <v>4808</v>
      </c>
      <c r="C10" s="346">
        <f>C11</f>
        <v>0</v>
      </c>
      <c r="D10" s="346">
        <f t="shared" ref="D10" si="3">D11</f>
        <v>0</v>
      </c>
      <c r="E10" s="346">
        <f>E11</f>
        <v>0</v>
      </c>
      <c r="F10" s="346">
        <f t="shared" ref="F10" si="4">F11</f>
        <v>0</v>
      </c>
      <c r="G10" s="346">
        <f t="shared" ref="G10" si="5">G11</f>
        <v>0</v>
      </c>
      <c r="H10" s="315" t="str">
        <f>'OPĆI DIO'!$C$1</f>
        <v>2410 SVEUČILIŠTE U SPLITU - PRIRODOSLOVNO - MATEMATIČKI FAKULTET</v>
      </c>
    </row>
    <row r="11" spans="1:9" s="281" customFormat="1">
      <c r="A11" s="281">
        <v>84</v>
      </c>
      <c r="B11" s="278" t="s">
        <v>4808</v>
      </c>
      <c r="C11" s="371"/>
      <c r="D11" s="371"/>
      <c r="E11" s="339">
        <f>SUMIF('Unos prihoda i primitaka'!$L$3:$L$501,$A11,'Unos prihoda i primitaka'!G$3:G$501)</f>
        <v>0</v>
      </c>
      <c r="F11" s="339">
        <f>SUMIF('Unos prihoda i primitaka'!$L$3:$L$501,$A11,'Unos prihoda i primitaka'!H$3:H$501)</f>
        <v>0</v>
      </c>
      <c r="G11" s="339">
        <f>SUMIF('Unos prihoda i primitaka'!$L$3:$L$501,$A11,'Unos prihoda i primitaka'!I$3:I$501)</f>
        <v>0</v>
      </c>
      <c r="H11" s="315" t="str">
        <f>'OPĆI DIO'!$C$1</f>
        <v>2410 SVEUČILIŠTE U SPLITU - PRIRODOSLOVNO - MATEMATIČKI FAKULTET</v>
      </c>
    </row>
    <row r="12" spans="1:9" s="98" customFormat="1">
      <c r="B12" s="356" t="s">
        <v>4814</v>
      </c>
      <c r="C12" s="357">
        <f>C13</f>
        <v>0</v>
      </c>
      <c r="D12" s="357">
        <f t="shared" ref="D12:G12" si="6">D13</f>
        <v>0</v>
      </c>
      <c r="E12" s="357">
        <f t="shared" si="6"/>
        <v>0</v>
      </c>
      <c r="F12" s="357">
        <f t="shared" si="6"/>
        <v>0</v>
      </c>
      <c r="G12" s="357">
        <f t="shared" si="6"/>
        <v>0</v>
      </c>
      <c r="H12" s="315" t="str">
        <f>'OPĆI DIO'!$C$1</f>
        <v>2410 SVEUČILIŠTE U SPLITU - PRIRODOSLOVNO - MATEMATIČKI FAKULTET</v>
      </c>
    </row>
    <row r="13" spans="1:9" s="345" customFormat="1">
      <c r="B13" s="343" t="s">
        <v>4791</v>
      </c>
      <c r="C13" s="346">
        <f>C14</f>
        <v>0</v>
      </c>
      <c r="D13" s="346">
        <f t="shared" ref="D13" si="7">D14</f>
        <v>0</v>
      </c>
      <c r="E13" s="346">
        <f t="shared" ref="E13" si="8">E14</f>
        <v>0</v>
      </c>
      <c r="F13" s="346">
        <f t="shared" ref="F13" si="9">F14</f>
        <v>0</v>
      </c>
      <c r="G13" s="346">
        <f t="shared" ref="G13" si="10">G14</f>
        <v>0</v>
      </c>
      <c r="H13" s="315" t="str">
        <f>'OPĆI DIO'!$C$1</f>
        <v>2410 SVEUČILIŠTE U SPLITU - PRIRODOSLOVNO - MATEMATIČKI FAKULTET</v>
      </c>
    </row>
    <row r="14" spans="1:9" s="281" customFormat="1">
      <c r="A14" s="281">
        <v>5</v>
      </c>
      <c r="B14" s="278" t="s">
        <v>4791</v>
      </c>
      <c r="C14" s="371"/>
      <c r="D14" s="371"/>
      <c r="E14" s="339">
        <f>SUMIF('Unos rashoda i izdataka'!$S$3:$S$501,$A14,'Unos rashoda i izdataka'!J$3:J$501)+SUMIF('Unos rashoda P4'!$U$3:$U$501,$A14,'Unos rashoda P4'!H$3:H$501)</f>
        <v>0</v>
      </c>
      <c r="F14" s="339">
        <f>SUMIF('Unos rashoda i izdataka'!$S$3:$S$501,$A14,'Unos rashoda i izdataka'!K$3:K$501)+SUMIF('Unos rashoda P4'!$U$3:$U$501,$A14,'Unos rashoda P4'!I$3:I$501)</f>
        <v>0</v>
      </c>
      <c r="G14" s="339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2410 SVEUČILIŠTE U SPLITU - PRIRODOSLOVNO - MATEMATIČKI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G20" sqref="G20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249" activePane="bottomRight" state="frozen"/>
      <selection pane="topRight" activeCell="B1" sqref="B1"/>
      <selection pane="bottomLeft" activeCell="A4" sqref="A4"/>
      <selection pane="bottomRight" activeCell="B264" sqref="B26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3" t="s">
        <v>2339</v>
      </c>
      <c r="B1" s="403"/>
      <c r="C1" s="403"/>
      <c r="D1" s="403"/>
      <c r="E1" s="403"/>
      <c r="F1" s="403"/>
      <c r="G1" s="403"/>
      <c r="H1" s="403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4" t="s">
        <v>3877</v>
      </c>
      <c r="B615" s="404"/>
      <c r="C615" s="404"/>
      <c r="D615" s="404"/>
      <c r="E615" s="404"/>
      <c r="F615" s="404"/>
      <c r="G615" s="404"/>
      <c r="H615" s="404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Srđana Ferić</cp:lastModifiedBy>
  <cp:lastPrinted>2023-12-07T13:34:24Z</cp:lastPrinted>
  <dcterms:created xsi:type="dcterms:W3CDTF">2018-09-10T07:36:17Z</dcterms:created>
  <dcterms:modified xsi:type="dcterms:W3CDTF">2023-12-07T14:09:48Z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